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bj-my.sharepoint.com/personal/racunovodstvo1_dubj_onmicrosoft_com/Documents/Radna površina/2025 završni račun/"/>
    </mc:Choice>
  </mc:AlternateContent>
  <xr:revisionPtr revIDLastSave="98" documentId="8_{8C1F64AD-F2C2-4AB7-B2E9-8D165C08B161}" xr6:coauthVersionLast="47" xr6:coauthVersionMax="47" xr10:uidLastSave="{7FCBFE49-CB0A-4829-92E0-197A12C3A3E5}"/>
  <bookViews>
    <workbookView xWindow="2640" yWindow="2820" windowWidth="21600" windowHeight="11295" xr2:uid="{00000000-000D-0000-FFFF-FFFF00000000}"/>
  </bookViews>
  <sheets>
    <sheet name="sažetak" sheetId="28" r:id="rId1"/>
    <sheet name="račun prihoda i rashoda" sheetId="29" r:id="rId2"/>
    <sheet name="rashodi prema izvorima financ." sheetId="31" r:id="rId3"/>
    <sheet name="rashodi prema funkc.klas." sheetId="32" r:id="rId4"/>
    <sheet name="račun financiranja" sheetId="33" r:id="rId5"/>
    <sheet name="posebni dio" sheetId="34" r:id="rId6"/>
    <sheet name="ukupno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6" i="29" l="1"/>
  <c r="K104" i="29"/>
  <c r="K97" i="29"/>
  <c r="K96" i="29"/>
  <c r="K95" i="29"/>
  <c r="K84" i="29"/>
  <c r="K83" i="29"/>
  <c r="K76" i="29"/>
  <c r="K74" i="29"/>
  <c r="K64" i="29"/>
  <c r="K57" i="29"/>
  <c r="K53" i="29"/>
  <c r="K52" i="29"/>
  <c r="K48" i="29"/>
  <c r="K46" i="29"/>
  <c r="K43" i="29"/>
  <c r="K42" i="29"/>
  <c r="K41" i="29"/>
  <c r="K40" i="29"/>
  <c r="K33" i="29"/>
  <c r="K32" i="29"/>
  <c r="K31" i="29"/>
  <c r="K30" i="29"/>
  <c r="K29" i="29"/>
  <c r="K28" i="29"/>
  <c r="K27" i="29"/>
  <c r="K25" i="29"/>
  <c r="K24" i="29"/>
  <c r="K23" i="29"/>
  <c r="K22" i="29"/>
  <c r="K21" i="29"/>
  <c r="K20" i="29"/>
  <c r="K19" i="29"/>
  <c r="K18" i="29"/>
  <c r="K17" i="29"/>
  <c r="K16" i="29"/>
  <c r="K15" i="29"/>
  <c r="K14" i="29"/>
  <c r="K13" i="29"/>
  <c r="K11" i="29"/>
  <c r="K10" i="29"/>
  <c r="K9" i="29"/>
  <c r="K8" i="29"/>
  <c r="J15" i="29"/>
  <c r="J14" i="29"/>
  <c r="J13" i="29"/>
  <c r="J19" i="29"/>
  <c r="J18" i="29"/>
  <c r="J17" i="29"/>
  <c r="J44" i="29"/>
  <c r="J46" i="29"/>
  <c r="J47" i="29"/>
  <c r="J48" i="29"/>
  <c r="J50" i="29"/>
  <c r="J52" i="29"/>
  <c r="J53" i="29"/>
  <c r="J54" i="29"/>
  <c r="J55" i="29"/>
  <c r="J57" i="29"/>
  <c r="J58" i="29"/>
  <c r="J60" i="29"/>
  <c r="J61" i="29"/>
  <c r="J64" i="29"/>
  <c r="J65" i="29"/>
  <c r="J66" i="29"/>
  <c r="J67" i="29"/>
  <c r="J68" i="29"/>
  <c r="J69" i="29"/>
  <c r="J70" i="29"/>
  <c r="J71" i="29"/>
  <c r="J72" i="29"/>
  <c r="J73" i="29"/>
  <c r="J76" i="29"/>
  <c r="J79" i="29"/>
  <c r="J80" i="29"/>
  <c r="J82" i="29"/>
  <c r="J83" i="29"/>
  <c r="J84" i="29"/>
  <c r="J85" i="29"/>
  <c r="J95" i="29"/>
  <c r="J96" i="29"/>
  <c r="J97" i="29"/>
  <c r="J98" i="29"/>
  <c r="H53" i="34"/>
  <c r="H52" i="34"/>
  <c r="H51" i="34"/>
  <c r="H50" i="34"/>
  <c r="H49" i="34"/>
  <c r="H48" i="34"/>
  <c r="E183" i="1"/>
  <c r="F47" i="34"/>
  <c r="H47" i="34" s="1"/>
  <c r="F46" i="34"/>
  <c r="H46" i="34" s="1"/>
  <c r="F45" i="34"/>
  <c r="H45" i="34" s="1"/>
  <c r="F44" i="34"/>
  <c r="F43" i="34"/>
  <c r="H43" i="34" s="1"/>
  <c r="F42" i="34"/>
  <c r="H42" i="34" s="1"/>
  <c r="G41" i="34"/>
  <c r="G35" i="34"/>
  <c r="G31" i="34"/>
  <c r="G27" i="34"/>
  <c r="G26" i="34" s="1"/>
  <c r="G21" i="34"/>
  <c r="G20" i="34" s="1"/>
  <c r="G16" i="34"/>
  <c r="G15" i="34" s="1"/>
  <c r="E41" i="34"/>
  <c r="G48" i="34"/>
  <c r="E48" i="34"/>
  <c r="E16" i="34"/>
  <c r="E15" i="34" s="1"/>
  <c r="E12" i="34"/>
  <c r="F52" i="34"/>
  <c r="F51" i="34"/>
  <c r="F50" i="34"/>
  <c r="F49" i="34"/>
  <c r="F41" i="34" l="1"/>
  <c r="G30" i="34"/>
  <c r="G29" i="34" s="1"/>
  <c r="D37" i="31"/>
  <c r="D36" i="31"/>
  <c r="D35" i="31" s="1"/>
  <c r="D30" i="31"/>
  <c r="D28" i="31"/>
  <c r="C35" i="31"/>
  <c r="B35" i="31"/>
  <c r="E17" i="31"/>
  <c r="C17" i="31"/>
  <c r="D17" i="31" s="1"/>
  <c r="B17" i="31"/>
  <c r="E15" i="31"/>
  <c r="C16" i="31"/>
  <c r="D16" i="31" s="1"/>
  <c r="B15" i="31"/>
  <c r="A2" i="29"/>
  <c r="I107" i="29"/>
  <c r="I103" i="29"/>
  <c r="I102" i="29" s="1"/>
  <c r="G106" i="29"/>
  <c r="F107" i="29"/>
  <c r="F102" i="29"/>
  <c r="F103" i="29"/>
  <c r="I50" i="29"/>
  <c r="G51" i="29"/>
  <c r="G50" i="29"/>
  <c r="G49" i="29"/>
  <c r="F49" i="29"/>
  <c r="F50" i="29"/>
  <c r="G26" i="29"/>
  <c r="G25" i="29"/>
  <c r="I15" i="29"/>
  <c r="I16" i="29"/>
  <c r="I19" i="29"/>
  <c r="I18" i="29" s="1"/>
  <c r="I17" i="29" s="1"/>
  <c r="G19" i="29"/>
  <c r="G18" i="29" s="1"/>
  <c r="G17" i="29" s="1"/>
  <c r="F19" i="29"/>
  <c r="F18" i="29" s="1"/>
  <c r="F17" i="29" s="1"/>
  <c r="G15" i="29"/>
  <c r="G16" i="29"/>
  <c r="F16" i="29"/>
  <c r="F15" i="29"/>
  <c r="D15" i="31" l="1"/>
  <c r="C15" i="31"/>
  <c r="G16" i="31"/>
  <c r="G15" i="31" s="1"/>
  <c r="F16" i="31"/>
  <c r="F15" i="31" s="1"/>
  <c r="I14" i="29"/>
  <c r="I13" i="29" s="1"/>
  <c r="G14" i="29"/>
  <c r="G13" i="29" s="1"/>
  <c r="F14" i="29"/>
  <c r="L229" i="1" l="1"/>
  <c r="M229" i="1"/>
  <c r="N229" i="1"/>
  <c r="O229" i="1"/>
  <c r="L227" i="1"/>
  <c r="M227" i="1"/>
  <c r="N227" i="1"/>
  <c r="O227" i="1"/>
  <c r="L225" i="1"/>
  <c r="M225" i="1"/>
  <c r="N225" i="1"/>
  <c r="O225" i="1"/>
  <c r="L222" i="1"/>
  <c r="M222" i="1"/>
  <c r="N222" i="1"/>
  <c r="O222" i="1"/>
  <c r="L220" i="1"/>
  <c r="M220" i="1"/>
  <c r="N220" i="1"/>
  <c r="O220" i="1"/>
  <c r="L217" i="1"/>
  <c r="M217" i="1"/>
  <c r="N217" i="1"/>
  <c r="O217" i="1"/>
  <c r="L214" i="1"/>
  <c r="M214" i="1"/>
  <c r="N214" i="1"/>
  <c r="N223" i="1" s="1"/>
  <c r="N230" i="1" s="1"/>
  <c r="O214" i="1"/>
  <c r="L212" i="1"/>
  <c r="L223" i="1" s="1"/>
  <c r="L230" i="1" s="1"/>
  <c r="M212" i="1"/>
  <c r="M223" i="1" s="1"/>
  <c r="M230" i="1" s="1"/>
  <c r="N212" i="1"/>
  <c r="O212" i="1"/>
  <c r="O223" i="1" s="1"/>
  <c r="L206" i="1"/>
  <c r="M206" i="1"/>
  <c r="N206" i="1"/>
  <c r="O206" i="1"/>
  <c r="L197" i="1"/>
  <c r="M197" i="1"/>
  <c r="N197" i="1"/>
  <c r="O197" i="1"/>
  <c r="M195" i="1"/>
  <c r="L194" i="1"/>
  <c r="M194" i="1"/>
  <c r="N194" i="1"/>
  <c r="O194" i="1"/>
  <c r="P194" i="1"/>
  <c r="L192" i="1"/>
  <c r="M192" i="1"/>
  <c r="N192" i="1"/>
  <c r="O192" i="1"/>
  <c r="L187" i="1"/>
  <c r="M187" i="1"/>
  <c r="N187" i="1"/>
  <c r="N195" i="1" s="1"/>
  <c r="O187" i="1"/>
  <c r="O195" i="1" s="1"/>
  <c r="L183" i="1"/>
  <c r="M183" i="1"/>
  <c r="N183" i="1"/>
  <c r="O183" i="1"/>
  <c r="L180" i="1"/>
  <c r="M180" i="1"/>
  <c r="N180" i="1"/>
  <c r="O180" i="1"/>
  <c r="L178" i="1"/>
  <c r="M178" i="1"/>
  <c r="N178" i="1"/>
  <c r="O178" i="1"/>
  <c r="L165" i="1"/>
  <c r="M165" i="1"/>
  <c r="N165" i="1"/>
  <c r="O165" i="1"/>
  <c r="L162" i="1"/>
  <c r="M162" i="1"/>
  <c r="N162" i="1"/>
  <c r="O162" i="1"/>
  <c r="P162" i="1"/>
  <c r="L160" i="1"/>
  <c r="L184" i="1" s="1"/>
  <c r="M160" i="1"/>
  <c r="N160" i="1"/>
  <c r="N184" i="1" s="1"/>
  <c r="O160" i="1"/>
  <c r="O184" i="1" s="1"/>
  <c r="L157" i="1"/>
  <c r="M157" i="1"/>
  <c r="N157" i="1"/>
  <c r="O157" i="1"/>
  <c r="L153" i="1"/>
  <c r="M153" i="1"/>
  <c r="N153" i="1"/>
  <c r="O153" i="1"/>
  <c r="L146" i="1"/>
  <c r="M146" i="1"/>
  <c r="N146" i="1"/>
  <c r="O146" i="1"/>
  <c r="L143" i="1"/>
  <c r="M143" i="1"/>
  <c r="N143" i="1"/>
  <c r="O143" i="1"/>
  <c r="L131" i="1"/>
  <c r="M131" i="1"/>
  <c r="N131" i="1"/>
  <c r="O131" i="1"/>
  <c r="L128" i="1"/>
  <c r="M128" i="1"/>
  <c r="N128" i="1"/>
  <c r="O128" i="1"/>
  <c r="L125" i="1"/>
  <c r="M125" i="1"/>
  <c r="N125" i="1"/>
  <c r="O125" i="1"/>
  <c r="L119" i="1"/>
  <c r="M119" i="1"/>
  <c r="N119" i="1"/>
  <c r="O119" i="1"/>
  <c r="L116" i="1"/>
  <c r="M116" i="1"/>
  <c r="N116" i="1"/>
  <c r="O116" i="1"/>
  <c r="L112" i="1"/>
  <c r="M112" i="1"/>
  <c r="N112" i="1"/>
  <c r="N154" i="1" s="1"/>
  <c r="O112" i="1"/>
  <c r="L98" i="1"/>
  <c r="M98" i="1"/>
  <c r="N98" i="1"/>
  <c r="O98" i="1"/>
  <c r="L96" i="1"/>
  <c r="M96" i="1"/>
  <c r="N96" i="1"/>
  <c r="O96" i="1"/>
  <c r="L94" i="1"/>
  <c r="M94" i="1"/>
  <c r="N94" i="1"/>
  <c r="O94" i="1"/>
  <c r="L89" i="1"/>
  <c r="M89" i="1"/>
  <c r="N89" i="1"/>
  <c r="O89" i="1"/>
  <c r="L85" i="1"/>
  <c r="M85" i="1"/>
  <c r="N85" i="1"/>
  <c r="O85" i="1"/>
  <c r="L83" i="1"/>
  <c r="M83" i="1"/>
  <c r="N83" i="1"/>
  <c r="O83" i="1"/>
  <c r="L76" i="1"/>
  <c r="M76" i="1"/>
  <c r="N76" i="1"/>
  <c r="O76" i="1"/>
  <c r="L66" i="1"/>
  <c r="L77" i="1" s="1"/>
  <c r="M66" i="1"/>
  <c r="N66" i="1"/>
  <c r="O66" i="1"/>
  <c r="L64" i="1"/>
  <c r="M64" i="1"/>
  <c r="M77" i="1" s="1"/>
  <c r="N64" i="1"/>
  <c r="N77" i="1" s="1"/>
  <c r="O64" i="1"/>
  <c r="O77" i="1" s="1"/>
  <c r="L56" i="1"/>
  <c r="L55" i="1"/>
  <c r="M55" i="1"/>
  <c r="N55" i="1"/>
  <c r="O55" i="1"/>
  <c r="L51" i="1"/>
  <c r="M51" i="1"/>
  <c r="N51" i="1"/>
  <c r="O51" i="1"/>
  <c r="L44" i="1"/>
  <c r="M44" i="1"/>
  <c r="N44" i="1"/>
  <c r="O44" i="1"/>
  <c r="O23" i="1"/>
  <c r="O20" i="1"/>
  <c r="O18" i="1"/>
  <c r="O16" i="1"/>
  <c r="P246" i="1"/>
  <c r="P210" i="1"/>
  <c r="P211" i="1"/>
  <c r="P213" i="1"/>
  <c r="P214" i="1" s="1"/>
  <c r="P215" i="1"/>
  <c r="P217" i="1" s="1"/>
  <c r="P216" i="1"/>
  <c r="P218" i="1"/>
  <c r="P219" i="1"/>
  <c r="P220" i="1" s="1"/>
  <c r="P221" i="1"/>
  <c r="P222" i="1" s="1"/>
  <c r="P224" i="1"/>
  <c r="P225" i="1" s="1"/>
  <c r="P226" i="1"/>
  <c r="P227" i="1" s="1"/>
  <c r="P228" i="1"/>
  <c r="P229" i="1" s="1"/>
  <c r="P209" i="1"/>
  <c r="P212" i="1" s="1"/>
  <c r="P174" i="1"/>
  <c r="P175" i="1"/>
  <c r="P176" i="1"/>
  <c r="P177" i="1"/>
  <c r="P179" i="1"/>
  <c r="P180" i="1" s="1"/>
  <c r="P181" i="1"/>
  <c r="P182" i="1"/>
  <c r="P185" i="1"/>
  <c r="P187" i="1" s="1"/>
  <c r="P186" i="1"/>
  <c r="P188" i="1"/>
  <c r="P189" i="1"/>
  <c r="P190" i="1"/>
  <c r="P191" i="1"/>
  <c r="P193" i="1"/>
  <c r="P196" i="1"/>
  <c r="P197" i="1" s="1"/>
  <c r="P198" i="1"/>
  <c r="P206" i="1" s="1"/>
  <c r="P173" i="1"/>
  <c r="P141" i="1"/>
  <c r="P142" i="1"/>
  <c r="P144" i="1"/>
  <c r="P145" i="1"/>
  <c r="P147" i="1"/>
  <c r="P148" i="1"/>
  <c r="P149" i="1"/>
  <c r="P150" i="1"/>
  <c r="P151" i="1"/>
  <c r="P152" i="1"/>
  <c r="P155" i="1"/>
  <c r="P156" i="1"/>
  <c r="P158" i="1"/>
  <c r="P160" i="1" s="1"/>
  <c r="P159" i="1"/>
  <c r="P161" i="1"/>
  <c r="P163" i="1"/>
  <c r="P165" i="1" s="1"/>
  <c r="P164" i="1"/>
  <c r="P140" i="1"/>
  <c r="P132" i="1"/>
  <c r="P109" i="1"/>
  <c r="P110" i="1"/>
  <c r="P111" i="1"/>
  <c r="P113" i="1"/>
  <c r="P114" i="1"/>
  <c r="P115" i="1"/>
  <c r="P117" i="1"/>
  <c r="P119" i="1" s="1"/>
  <c r="P118" i="1"/>
  <c r="P120" i="1"/>
  <c r="P121" i="1"/>
  <c r="P122" i="1"/>
  <c r="P123" i="1"/>
  <c r="P124" i="1"/>
  <c r="P126" i="1"/>
  <c r="P127" i="1"/>
  <c r="P129" i="1"/>
  <c r="P130" i="1"/>
  <c r="P108" i="1"/>
  <c r="P75" i="1"/>
  <c r="P78" i="1"/>
  <c r="P79" i="1"/>
  <c r="P80" i="1"/>
  <c r="P81" i="1"/>
  <c r="P82" i="1"/>
  <c r="P84" i="1"/>
  <c r="P85" i="1" s="1"/>
  <c r="P86" i="1"/>
  <c r="P87" i="1"/>
  <c r="P88" i="1"/>
  <c r="P90" i="1"/>
  <c r="P91" i="1"/>
  <c r="P92" i="1"/>
  <c r="P93" i="1"/>
  <c r="P95" i="1"/>
  <c r="P96" i="1" s="1"/>
  <c r="P97" i="1"/>
  <c r="P98" i="1" s="1"/>
  <c r="P74" i="1"/>
  <c r="P42" i="1"/>
  <c r="P43" i="1"/>
  <c r="P45" i="1"/>
  <c r="P46" i="1"/>
  <c r="P47" i="1"/>
  <c r="P48" i="1"/>
  <c r="P49" i="1"/>
  <c r="P50" i="1"/>
  <c r="P52" i="1"/>
  <c r="P53" i="1"/>
  <c r="P54" i="1"/>
  <c r="P57" i="1"/>
  <c r="P58" i="1"/>
  <c r="P59" i="1"/>
  <c r="P60" i="1"/>
  <c r="P61" i="1"/>
  <c r="P62" i="1"/>
  <c r="P63" i="1"/>
  <c r="P65" i="1"/>
  <c r="P66" i="1" s="1"/>
  <c r="P41" i="1"/>
  <c r="P44" i="1" s="1"/>
  <c r="P11" i="1"/>
  <c r="P12" i="1"/>
  <c r="P14" i="1"/>
  <c r="P16" i="1" s="1"/>
  <c r="P15" i="1"/>
  <c r="P17" i="1"/>
  <c r="P18" i="1" s="1"/>
  <c r="P19" i="1"/>
  <c r="P20" i="1" s="1"/>
  <c r="P21" i="1"/>
  <c r="P23" i="1" s="1"/>
  <c r="P22" i="1"/>
  <c r="P24" i="1"/>
  <c r="P27" i="1"/>
  <c r="P10" i="1"/>
  <c r="P13" i="1" s="1"/>
  <c r="L18" i="1"/>
  <c r="M18" i="1"/>
  <c r="N18" i="1"/>
  <c r="K18" i="1"/>
  <c r="H149" i="1"/>
  <c r="G149" i="1"/>
  <c r="C125" i="1"/>
  <c r="H123" i="1"/>
  <c r="G123" i="1"/>
  <c r="H117" i="1"/>
  <c r="K94" i="1"/>
  <c r="H90" i="1"/>
  <c r="G90" i="1"/>
  <c r="D94" i="1"/>
  <c r="E94" i="1"/>
  <c r="C94" i="1"/>
  <c r="N107" i="1" l="1"/>
  <c r="P128" i="1"/>
  <c r="P76" i="1"/>
  <c r="O230" i="1"/>
  <c r="O154" i="1"/>
  <c r="O107" i="1"/>
  <c r="O207" i="1" s="1"/>
  <c r="O231" i="1" s="1"/>
  <c r="O243" i="1" s="1"/>
  <c r="E37" i="31" s="1"/>
  <c r="P183" i="1"/>
  <c r="P178" i="1"/>
  <c r="P157" i="1"/>
  <c r="P153" i="1"/>
  <c r="P131" i="1"/>
  <c r="P112" i="1"/>
  <c r="P94" i="1"/>
  <c r="L195" i="1"/>
  <c r="P116" i="1"/>
  <c r="L154" i="1"/>
  <c r="P89" i="1"/>
  <c r="P64" i="1"/>
  <c r="P77" i="1" s="1"/>
  <c r="P51" i="1"/>
  <c r="P192" i="1"/>
  <c r="P195" i="1" s="1"/>
  <c r="M184" i="1"/>
  <c r="P146" i="1"/>
  <c r="P143" i="1"/>
  <c r="P125" i="1"/>
  <c r="M154" i="1"/>
  <c r="M107" i="1"/>
  <c r="L107" i="1"/>
  <c r="P83" i="1"/>
  <c r="P55" i="1"/>
  <c r="P223" i="1"/>
  <c r="P230" i="1" s="1"/>
  <c r="N207" i="1"/>
  <c r="N231" i="1" s="1"/>
  <c r="N243" i="1" s="1"/>
  <c r="E34" i="31" s="1"/>
  <c r="O56" i="1"/>
  <c r="N56" i="1"/>
  <c r="M56" i="1"/>
  <c r="K229" i="1"/>
  <c r="H228" i="1"/>
  <c r="G228" i="1"/>
  <c r="E229" i="1"/>
  <c r="H229" i="1" s="1"/>
  <c r="C229" i="1"/>
  <c r="G229" i="1" s="1"/>
  <c r="L16" i="1"/>
  <c r="M16" i="1"/>
  <c r="N16" i="1"/>
  <c r="K16" i="1"/>
  <c r="H15" i="1"/>
  <c r="G15" i="1"/>
  <c r="D16" i="1"/>
  <c r="E16" i="1"/>
  <c r="C16" i="1"/>
  <c r="P184" i="1" l="1"/>
  <c r="P107" i="1"/>
  <c r="M207" i="1"/>
  <c r="M231" i="1" s="1"/>
  <c r="M243" i="1" s="1"/>
  <c r="E36" i="31" s="1"/>
  <c r="E35" i="31" s="1"/>
  <c r="L207" i="1"/>
  <c r="L231" i="1" s="1"/>
  <c r="L243" i="1" s="1"/>
  <c r="E29" i="31" s="1"/>
  <c r="P56" i="1"/>
  <c r="P154" i="1"/>
  <c r="K225" i="1"/>
  <c r="H224" i="1"/>
  <c r="G224" i="1"/>
  <c r="D225" i="1"/>
  <c r="E225" i="1"/>
  <c r="C225" i="1"/>
  <c r="H122" i="1"/>
  <c r="G122" i="1"/>
  <c r="H92" i="1"/>
  <c r="H93" i="1"/>
  <c r="G92" i="1"/>
  <c r="G93" i="1"/>
  <c r="K51" i="1"/>
  <c r="H50" i="1"/>
  <c r="G50" i="1"/>
  <c r="E51" i="1"/>
  <c r="C51" i="1"/>
  <c r="D18" i="1"/>
  <c r="E18" i="1"/>
  <c r="C18" i="1"/>
  <c r="H17" i="1"/>
  <c r="G17" i="1"/>
  <c r="I2" i="1"/>
  <c r="I1" i="1"/>
  <c r="G25" i="34"/>
  <c r="G24" i="34" s="1"/>
  <c r="G23" i="34" s="1"/>
  <c r="G19" i="34" s="1"/>
  <c r="P207" i="1" l="1"/>
  <c r="P231" i="1" s="1"/>
  <c r="P243" i="1" s="1"/>
  <c r="D230" i="1"/>
  <c r="G102" i="29"/>
  <c r="H225" i="1"/>
  <c r="H18" i="1"/>
  <c r="G225" i="1"/>
  <c r="G18" i="1"/>
  <c r="E28" i="31"/>
  <c r="G15" i="28" l="1"/>
  <c r="H15" i="28"/>
  <c r="I15" i="28"/>
  <c r="F15" i="28"/>
  <c r="E85" i="1" l="1"/>
  <c r="G60" i="1"/>
  <c r="H60" i="1"/>
  <c r="K76" i="1" l="1"/>
  <c r="D76" i="1"/>
  <c r="E76" i="1"/>
  <c r="C76" i="1"/>
  <c r="K64" i="1" l="1"/>
  <c r="H63" i="1"/>
  <c r="G63" i="1"/>
  <c r="D64" i="1"/>
  <c r="E64" i="1"/>
  <c r="C64" i="1"/>
  <c r="H75" i="1" l="1"/>
  <c r="G75" i="1"/>
  <c r="G127" i="1" l="1"/>
  <c r="H127" i="1"/>
  <c r="D98" i="1"/>
  <c r="E98" i="1"/>
  <c r="L25" i="1"/>
  <c r="M25" i="1"/>
  <c r="N25" i="1"/>
  <c r="O25" i="1"/>
  <c r="L23" i="1"/>
  <c r="E9" i="31" s="1"/>
  <c r="M23" i="1"/>
  <c r="N23" i="1"/>
  <c r="L20" i="1"/>
  <c r="M20" i="1"/>
  <c r="N20" i="1"/>
  <c r="L13" i="1"/>
  <c r="M13" i="1"/>
  <c r="N13" i="1"/>
  <c r="O13" i="1"/>
  <c r="K227" i="1"/>
  <c r="K222" i="1"/>
  <c r="K220" i="1"/>
  <c r="K217" i="1"/>
  <c r="K214" i="1"/>
  <c r="K212" i="1"/>
  <c r="K206" i="1"/>
  <c r="K197" i="1"/>
  <c r="K194" i="1"/>
  <c r="K192" i="1"/>
  <c r="K187" i="1"/>
  <c r="K183" i="1"/>
  <c r="K180" i="1"/>
  <c r="K178" i="1"/>
  <c r="K165" i="1"/>
  <c r="K162" i="1"/>
  <c r="K160" i="1"/>
  <c r="K157" i="1"/>
  <c r="K153" i="1"/>
  <c r="K146" i="1"/>
  <c r="K143" i="1"/>
  <c r="K131" i="1"/>
  <c r="K128" i="1"/>
  <c r="K125" i="1"/>
  <c r="K119" i="1"/>
  <c r="K116" i="1"/>
  <c r="K112" i="1"/>
  <c r="K98" i="1"/>
  <c r="K96" i="1"/>
  <c r="K89" i="1"/>
  <c r="K85" i="1"/>
  <c r="K83" i="1"/>
  <c r="K66" i="1"/>
  <c r="K77" i="1" s="1"/>
  <c r="K55" i="1"/>
  <c r="K44" i="1"/>
  <c r="K25" i="1"/>
  <c r="K23" i="1"/>
  <c r="K20" i="1"/>
  <c r="K13" i="1"/>
  <c r="E227" i="1"/>
  <c r="D222" i="1"/>
  <c r="E222" i="1"/>
  <c r="D220" i="1"/>
  <c r="E220" i="1"/>
  <c r="D217" i="1"/>
  <c r="E217" i="1"/>
  <c r="D214" i="1"/>
  <c r="E214" i="1"/>
  <c r="D212" i="1"/>
  <c r="E212" i="1"/>
  <c r="E206" i="1"/>
  <c r="E197" i="1"/>
  <c r="D194" i="1"/>
  <c r="E194" i="1"/>
  <c r="D192" i="1"/>
  <c r="E192" i="1"/>
  <c r="D187" i="1"/>
  <c r="E187" i="1"/>
  <c r="D183" i="1"/>
  <c r="D180" i="1"/>
  <c r="E180" i="1"/>
  <c r="D178" i="1"/>
  <c r="E178" i="1"/>
  <c r="C222" i="1"/>
  <c r="C220" i="1"/>
  <c r="C217" i="1"/>
  <c r="C214" i="1"/>
  <c r="C212" i="1"/>
  <c r="C206" i="1"/>
  <c r="C197" i="1"/>
  <c r="C194" i="1"/>
  <c r="C192" i="1"/>
  <c r="C187" i="1"/>
  <c r="C183" i="1"/>
  <c r="C180" i="1"/>
  <c r="C178" i="1"/>
  <c r="D165" i="1"/>
  <c r="E165" i="1"/>
  <c r="D162" i="1"/>
  <c r="E162" i="1"/>
  <c r="D160" i="1"/>
  <c r="E160" i="1"/>
  <c r="E157" i="1"/>
  <c r="D153" i="1"/>
  <c r="E153" i="1"/>
  <c r="D146" i="1"/>
  <c r="E146" i="1"/>
  <c r="D143" i="1"/>
  <c r="E143" i="1"/>
  <c r="C165" i="1"/>
  <c r="C162" i="1"/>
  <c r="C160" i="1"/>
  <c r="C157" i="1"/>
  <c r="C153" i="1"/>
  <c r="C146" i="1"/>
  <c r="C143" i="1"/>
  <c r="D131" i="1"/>
  <c r="E131" i="1"/>
  <c r="D128" i="1"/>
  <c r="E128" i="1"/>
  <c r="D125" i="1"/>
  <c r="E125" i="1"/>
  <c r="D119" i="1"/>
  <c r="E119" i="1"/>
  <c r="D116" i="1"/>
  <c r="E116" i="1"/>
  <c r="D112" i="1"/>
  <c r="E112" i="1"/>
  <c r="C131" i="1"/>
  <c r="C128" i="1"/>
  <c r="C119" i="1"/>
  <c r="C116" i="1"/>
  <c r="C112" i="1"/>
  <c r="D96" i="1"/>
  <c r="E96" i="1"/>
  <c r="D89" i="1"/>
  <c r="E89" i="1"/>
  <c r="D85" i="1"/>
  <c r="D83" i="1"/>
  <c r="E83" i="1"/>
  <c r="C98" i="1"/>
  <c r="C96" i="1"/>
  <c r="C89" i="1"/>
  <c r="C85" i="1"/>
  <c r="C83" i="1"/>
  <c r="D66" i="1"/>
  <c r="E66" i="1"/>
  <c r="E77" i="1" s="1"/>
  <c r="D56" i="1"/>
  <c r="E55" i="1"/>
  <c r="C66" i="1"/>
  <c r="C77" i="1" s="1"/>
  <c r="C55" i="1"/>
  <c r="C44" i="1"/>
  <c r="D25" i="1"/>
  <c r="E25" i="1"/>
  <c r="D23" i="1"/>
  <c r="C9" i="31" s="1"/>
  <c r="E23" i="1"/>
  <c r="D20" i="1"/>
  <c r="C14" i="31" s="1"/>
  <c r="E20" i="1"/>
  <c r="D13" i="1"/>
  <c r="C19" i="31" s="1"/>
  <c r="E13" i="1"/>
  <c r="E19" i="31" s="1"/>
  <c r="C25" i="1"/>
  <c r="C20" i="1"/>
  <c r="C13" i="1"/>
  <c r="B19" i="31" s="1"/>
  <c r="P25" i="1" l="1"/>
  <c r="P26" i="1" s="1"/>
  <c r="P28" i="1" s="1"/>
  <c r="P242" i="1" s="1"/>
  <c r="P244" i="1" s="1"/>
  <c r="P247" i="1" s="1"/>
  <c r="O26" i="1"/>
  <c r="O28" i="1" s="1"/>
  <c r="O242" i="1" s="1"/>
  <c r="O244" i="1" s="1"/>
  <c r="O247" i="1" s="1"/>
  <c r="L26" i="1"/>
  <c r="L28" i="1" s="1"/>
  <c r="L242" i="1" s="1"/>
  <c r="L244" i="1" s="1"/>
  <c r="L247" i="1" s="1"/>
  <c r="K26" i="1"/>
  <c r="K28" i="1" s="1"/>
  <c r="N26" i="1"/>
  <c r="N28" i="1" s="1"/>
  <c r="N242" i="1" s="1"/>
  <c r="N244" i="1" s="1"/>
  <c r="N247" i="1" s="1"/>
  <c r="M26" i="1"/>
  <c r="M28" i="1" s="1"/>
  <c r="M242" i="1" s="1"/>
  <c r="M244" i="1" s="1"/>
  <c r="M247" i="1" s="1"/>
  <c r="C184" i="1"/>
  <c r="E184" i="1"/>
  <c r="K184" i="1"/>
  <c r="D207" i="1"/>
  <c r="D231" i="1" s="1"/>
  <c r="E26" i="1"/>
  <c r="E28" i="1" s="1"/>
  <c r="D26" i="1"/>
  <c r="D28" i="1" s="1"/>
  <c r="C26" i="1"/>
  <c r="C28" i="1" s="1"/>
  <c r="K154" i="1"/>
  <c r="K195" i="1"/>
  <c r="C223" i="1"/>
  <c r="C230" i="1" s="1"/>
  <c r="K107" i="1"/>
  <c r="E223" i="1"/>
  <c r="E230" i="1" s="1"/>
  <c r="E195" i="1"/>
  <c r="K223" i="1"/>
  <c r="K230" i="1" s="1"/>
  <c r="C107" i="1"/>
  <c r="C195" i="1"/>
  <c r="E154" i="1"/>
  <c r="E107" i="1"/>
  <c r="K56" i="1"/>
  <c r="E56" i="1"/>
  <c r="C56" i="1"/>
  <c r="G12" i="34" l="1"/>
  <c r="G11" i="34" s="1"/>
  <c r="G10" i="34" s="1"/>
  <c r="G9" i="34" s="1"/>
  <c r="E207" i="1"/>
  <c r="E231" i="1" s="1"/>
  <c r="K207" i="1"/>
  <c r="G90" i="29"/>
  <c r="G94" i="29"/>
  <c r="G33" i="29"/>
  <c r="G32" i="29" s="1"/>
  <c r="G31" i="29" s="1"/>
  <c r="G30" i="29" s="1"/>
  <c r="F33" i="29"/>
  <c r="F32" i="29" s="1"/>
  <c r="F31" i="29" s="1"/>
  <c r="F30" i="29" s="1"/>
  <c r="K231" i="1" l="1"/>
  <c r="G158" i="1"/>
  <c r="H158" i="1"/>
  <c r="E35" i="34" l="1"/>
  <c r="E31" i="34"/>
  <c r="E27" i="34"/>
  <c r="E26" i="34" s="1"/>
  <c r="E24" i="34"/>
  <c r="E23" i="34" s="1"/>
  <c r="E21" i="34"/>
  <c r="E20" i="34" s="1"/>
  <c r="E11" i="34"/>
  <c r="E10" i="34" s="1"/>
  <c r="F53" i="34"/>
  <c r="F48" i="34" s="1"/>
  <c r="F40" i="34"/>
  <c r="F39" i="34"/>
  <c r="F38" i="34"/>
  <c r="F37" i="34"/>
  <c r="F36" i="34"/>
  <c r="F34" i="34"/>
  <c r="F33" i="34"/>
  <c r="F32" i="34"/>
  <c r="F27" i="34"/>
  <c r="F26" i="34" s="1"/>
  <c r="F24" i="34"/>
  <c r="F23" i="34" s="1"/>
  <c r="F21" i="34"/>
  <c r="F20" i="34" s="1"/>
  <c r="F18" i="34"/>
  <c r="F17" i="34"/>
  <c r="F16" i="34" s="1"/>
  <c r="F14" i="34"/>
  <c r="F13" i="34"/>
  <c r="F35" i="34" l="1"/>
  <c r="F15" i="34"/>
  <c r="H16" i="34"/>
  <c r="F31" i="34"/>
  <c r="F19" i="34"/>
  <c r="F30" i="34"/>
  <c r="F29" i="34" s="1"/>
  <c r="E19" i="34"/>
  <c r="F12" i="34"/>
  <c r="F11" i="34" s="1"/>
  <c r="F10" i="34" s="1"/>
  <c r="E30" i="34"/>
  <c r="E29" i="34" s="1"/>
  <c r="H13" i="34"/>
  <c r="H14" i="34"/>
  <c r="H17" i="34" s="1"/>
  <c r="H15" i="34"/>
  <c r="H18" i="34"/>
  <c r="D39" i="31"/>
  <c r="H12" i="34" l="1"/>
  <c r="H29" i="34" l="1"/>
  <c r="H36" i="34" s="1"/>
  <c r="H31" i="34"/>
  <c r="H33" i="34" s="1"/>
  <c r="H35" i="34" s="1"/>
  <c r="H38" i="34" s="1"/>
  <c r="H40" i="34" s="1"/>
  <c r="H44" i="34" s="1"/>
  <c r="H30" i="34"/>
  <c r="H32" i="34" s="1"/>
  <c r="H34" i="34" s="1"/>
  <c r="H37" i="34" s="1"/>
  <c r="H39" i="34" s="1"/>
  <c r="H41" i="34" s="1"/>
  <c r="H11" i="34"/>
  <c r="G7" i="34"/>
  <c r="F7" i="34"/>
  <c r="E7" i="34"/>
  <c r="A4" i="34"/>
  <c r="G15" i="33"/>
  <c r="G14" i="33" s="1"/>
  <c r="G13" i="33" s="1"/>
  <c r="H15" i="33"/>
  <c r="H14" i="33" s="1"/>
  <c r="H13" i="33" s="1"/>
  <c r="I15" i="33"/>
  <c r="I14" i="33" s="1"/>
  <c r="I13" i="33" s="1"/>
  <c r="F15" i="33"/>
  <c r="F14" i="33" s="1"/>
  <c r="F13" i="33" s="1"/>
  <c r="G10" i="33"/>
  <c r="G9" i="33" s="1"/>
  <c r="G8" i="33" s="1"/>
  <c r="H10" i="33"/>
  <c r="H9" i="33" s="1"/>
  <c r="H8" i="33" s="1"/>
  <c r="I10" i="33"/>
  <c r="I9" i="33" s="1"/>
  <c r="I8" i="33" s="1"/>
  <c r="F10" i="33"/>
  <c r="F9" i="33" s="1"/>
  <c r="F8" i="33" s="1"/>
  <c r="I6" i="33"/>
  <c r="H6" i="33"/>
  <c r="G6" i="33"/>
  <c r="F6" i="33"/>
  <c r="A2" i="33"/>
  <c r="E4" i="31"/>
  <c r="D4" i="31"/>
  <c r="C4" i="31"/>
  <c r="B4" i="31"/>
  <c r="A2" i="31"/>
  <c r="I5" i="29"/>
  <c r="G5" i="29"/>
  <c r="F5" i="29"/>
  <c r="E8" i="32"/>
  <c r="D8" i="32"/>
  <c r="C8" i="32"/>
  <c r="B8" i="32"/>
  <c r="A5" i="32"/>
  <c r="C42" i="31"/>
  <c r="E42" i="31"/>
  <c r="B42" i="31"/>
  <c r="C40" i="31"/>
  <c r="B40" i="31"/>
  <c r="C38" i="31"/>
  <c r="B38" i="31"/>
  <c r="C33" i="31"/>
  <c r="B33" i="31"/>
  <c r="C27" i="31"/>
  <c r="B27" i="31"/>
  <c r="B26" i="31" s="1"/>
  <c r="C22" i="31"/>
  <c r="E22" i="31"/>
  <c r="B22" i="31"/>
  <c r="C20" i="31"/>
  <c r="E20" i="31"/>
  <c r="B20" i="31"/>
  <c r="C18" i="31"/>
  <c r="E18" i="31"/>
  <c r="B18" i="31"/>
  <c r="C13" i="31"/>
  <c r="E13" i="31"/>
  <c r="B13" i="31"/>
  <c r="C7" i="31"/>
  <c r="E7" i="31"/>
  <c r="B7" i="31"/>
  <c r="D42" i="31"/>
  <c r="D22" i="31"/>
  <c r="D40" i="31"/>
  <c r="D34" i="31"/>
  <c r="D14" i="31"/>
  <c r="D13" i="31" s="1"/>
  <c r="D29" i="31"/>
  <c r="D9" i="31"/>
  <c r="G9" i="31" s="1"/>
  <c r="F9" i="31"/>
  <c r="F14" i="31"/>
  <c r="F19" i="31"/>
  <c r="D19" i="31"/>
  <c r="G19" i="31" s="1"/>
  <c r="G14" i="31" l="1"/>
  <c r="G13" i="31"/>
  <c r="C26" i="31"/>
  <c r="C6" i="31"/>
  <c r="D7" i="31"/>
  <c r="G7" i="31" s="1"/>
  <c r="D27" i="31"/>
  <c r="D38" i="31"/>
  <c r="F7" i="31"/>
  <c r="H9" i="34"/>
  <c r="H10" i="34"/>
  <c r="F13" i="31"/>
  <c r="E6" i="31"/>
  <c r="F18" i="31"/>
  <c r="F13" i="32"/>
  <c r="B6" i="31"/>
  <c r="D18" i="31"/>
  <c r="G18" i="31" s="1"/>
  <c r="D20" i="31"/>
  <c r="D33" i="31"/>
  <c r="G28" i="31"/>
  <c r="I106" i="29"/>
  <c r="F106" i="29"/>
  <c r="G104" i="29"/>
  <c r="I105" i="29"/>
  <c r="I104" i="29" s="1"/>
  <c r="F105" i="29"/>
  <c r="F104" i="29" s="1"/>
  <c r="G97" i="29"/>
  <c r="G96" i="29" l="1"/>
  <c r="F6" i="31"/>
  <c r="D26" i="31"/>
  <c r="D6" i="31"/>
  <c r="G6" i="31" s="1"/>
  <c r="G93" i="29"/>
  <c r="G92" i="29" s="1"/>
  <c r="I94" i="29"/>
  <c r="I93" i="29" s="1"/>
  <c r="I92" i="29" s="1"/>
  <c r="F94" i="29"/>
  <c r="F93" i="29" s="1"/>
  <c r="F92" i="29" s="1"/>
  <c r="G89" i="29"/>
  <c r="F90" i="29"/>
  <c r="F89" i="29" s="1"/>
  <c r="G84" i="29"/>
  <c r="G76" i="29"/>
  <c r="G74" i="29"/>
  <c r="G64" i="29"/>
  <c r="G57" i="29"/>
  <c r="G53" i="29"/>
  <c r="G48" i="29"/>
  <c r="I51" i="29"/>
  <c r="F51" i="29"/>
  <c r="I49" i="29"/>
  <c r="G46" i="29"/>
  <c r="G43" i="29"/>
  <c r="I45" i="29"/>
  <c r="F45" i="29"/>
  <c r="I44" i="29"/>
  <c r="F44" i="29"/>
  <c r="G38" i="29"/>
  <c r="H38" i="29"/>
  <c r="I38" i="29"/>
  <c r="J38" i="29"/>
  <c r="K38" i="29"/>
  <c r="F38" i="29"/>
  <c r="I29" i="29"/>
  <c r="I28" i="29" s="1"/>
  <c r="I27" i="29" s="1"/>
  <c r="G29" i="29"/>
  <c r="F29" i="29"/>
  <c r="I26" i="29"/>
  <c r="F26" i="29"/>
  <c r="I25" i="29"/>
  <c r="F25" i="29"/>
  <c r="I22" i="29"/>
  <c r="I21" i="29" s="1"/>
  <c r="I20" i="29" s="1"/>
  <c r="G22" i="29"/>
  <c r="F22" i="29"/>
  <c r="F21" i="29" s="1"/>
  <c r="F20" i="29" s="1"/>
  <c r="F13" i="29"/>
  <c r="I12" i="29"/>
  <c r="G12" i="29"/>
  <c r="F12" i="29"/>
  <c r="I11" i="29"/>
  <c r="G11" i="29"/>
  <c r="F11" i="29"/>
  <c r="G22" i="28"/>
  <c r="H22" i="28"/>
  <c r="I22" i="28"/>
  <c r="F22" i="28"/>
  <c r="G19" i="28"/>
  <c r="H19" i="28"/>
  <c r="I19" i="28"/>
  <c r="F19" i="28"/>
  <c r="I100" i="29"/>
  <c r="F100" i="29"/>
  <c r="I23" i="28" l="1"/>
  <c r="H23" i="28"/>
  <c r="G23" i="28"/>
  <c r="F23" i="28"/>
  <c r="G83" i="29"/>
  <c r="G88" i="29"/>
  <c r="G52" i="29"/>
  <c r="F43" i="29"/>
  <c r="F48" i="29"/>
  <c r="G42" i="29"/>
  <c r="I48" i="29"/>
  <c r="I43" i="29"/>
  <c r="G21" i="29"/>
  <c r="G20" i="29" s="1"/>
  <c r="I24" i="29"/>
  <c r="I23" i="29" s="1"/>
  <c r="G28" i="29"/>
  <c r="G27" i="29" s="1"/>
  <c r="G24" i="29"/>
  <c r="G23" i="29" s="1"/>
  <c r="J25" i="29"/>
  <c r="F24" i="29"/>
  <c r="F23" i="29" s="1"/>
  <c r="J21" i="29"/>
  <c r="J22" i="29"/>
  <c r="F28" i="29"/>
  <c r="F10" i="29"/>
  <c r="F9" i="29" s="1"/>
  <c r="G10" i="29"/>
  <c r="G9" i="29" s="1"/>
  <c r="I10" i="29"/>
  <c r="I9" i="29" s="1"/>
  <c r="J11" i="29"/>
  <c r="I8" i="29" l="1"/>
  <c r="I7" i="29" s="1"/>
  <c r="G8" i="29"/>
  <c r="G7" i="29" s="1"/>
  <c r="G41" i="29"/>
  <c r="J43" i="29"/>
  <c r="J23" i="29"/>
  <c r="J24" i="29"/>
  <c r="F27" i="29"/>
  <c r="F8" i="29" s="1"/>
  <c r="F7" i="29" s="1"/>
  <c r="J9" i="29"/>
  <c r="J10" i="29"/>
  <c r="K7" i="29" l="1"/>
  <c r="J7" i="29"/>
  <c r="J20" i="29"/>
  <c r="J8" i="29" l="1"/>
  <c r="H52" i="1" l="1"/>
  <c r="G52" i="1"/>
  <c r="I85" i="29" l="1"/>
  <c r="L238" i="1" l="1"/>
  <c r="M238" i="1"/>
  <c r="N238" i="1"/>
  <c r="O238" i="1"/>
  <c r="P238" i="1"/>
  <c r="K238" i="1"/>
  <c r="L205" i="1"/>
  <c r="M205" i="1"/>
  <c r="N205" i="1"/>
  <c r="O205" i="1"/>
  <c r="P205" i="1"/>
  <c r="K205" i="1"/>
  <c r="L172" i="1"/>
  <c r="M172" i="1"/>
  <c r="N172" i="1"/>
  <c r="O172" i="1"/>
  <c r="P172" i="1"/>
  <c r="K172" i="1"/>
  <c r="L139" i="1"/>
  <c r="M139" i="1"/>
  <c r="N139" i="1"/>
  <c r="O139" i="1"/>
  <c r="P139" i="1"/>
  <c r="K139" i="1"/>
  <c r="L106" i="1"/>
  <c r="M106" i="1"/>
  <c r="N106" i="1"/>
  <c r="O106" i="1"/>
  <c r="P106" i="1"/>
  <c r="K106" i="1"/>
  <c r="L73" i="1"/>
  <c r="M73" i="1"/>
  <c r="N73" i="1"/>
  <c r="O73" i="1"/>
  <c r="P73" i="1"/>
  <c r="K73" i="1"/>
  <c r="L40" i="1"/>
  <c r="M40" i="1"/>
  <c r="N40" i="1"/>
  <c r="O40" i="1"/>
  <c r="P40" i="1"/>
  <c r="K40" i="1"/>
  <c r="H130" i="1" l="1"/>
  <c r="G130" i="1"/>
  <c r="I70" i="29"/>
  <c r="F70" i="29"/>
  <c r="H179" i="1" l="1"/>
  <c r="H180" i="1"/>
  <c r="G179" i="1"/>
  <c r="I81" i="29"/>
  <c r="F81" i="29"/>
  <c r="I90" i="29"/>
  <c r="I89" i="29" s="1"/>
  <c r="F91" i="29"/>
  <c r="F88" i="29" s="1"/>
  <c r="J251" i="1"/>
  <c r="I88" i="29" l="1"/>
  <c r="G180" i="1"/>
  <c r="D238" i="1"/>
  <c r="E238" i="1"/>
  <c r="G238" i="1"/>
  <c r="H238" i="1"/>
  <c r="D237" i="1"/>
  <c r="E237" i="1"/>
  <c r="G237" i="1"/>
  <c r="H237" i="1"/>
  <c r="C238" i="1"/>
  <c r="C237" i="1"/>
  <c r="J235" i="1"/>
  <c r="I233" i="1"/>
  <c r="I232" i="1"/>
  <c r="B235" i="1"/>
  <c r="A233" i="1"/>
  <c r="A232" i="1"/>
  <c r="P233" i="1"/>
  <c r="H206" i="1"/>
  <c r="G206" i="1"/>
  <c r="H215" i="1"/>
  <c r="G215" i="1"/>
  <c r="H214" i="1"/>
  <c r="I99" i="29"/>
  <c r="F99" i="29"/>
  <c r="H213" i="1"/>
  <c r="G213" i="1"/>
  <c r="F98" i="29"/>
  <c r="H211" i="1"/>
  <c r="G211" i="1"/>
  <c r="H210" i="1"/>
  <c r="G210" i="1"/>
  <c r="H209" i="1"/>
  <c r="G209" i="1"/>
  <c r="I86" i="29"/>
  <c r="F86" i="29"/>
  <c r="H188" i="1"/>
  <c r="H189" i="1"/>
  <c r="G188" i="1"/>
  <c r="G189" i="1"/>
  <c r="I82" i="29"/>
  <c r="F82" i="29"/>
  <c r="H181" i="1"/>
  <c r="G181" i="1"/>
  <c r="F178" i="1"/>
  <c r="F80" i="29"/>
  <c r="H177" i="1"/>
  <c r="G177" i="1"/>
  <c r="H176" i="1"/>
  <c r="G176" i="1"/>
  <c r="H175" i="1"/>
  <c r="G175" i="1"/>
  <c r="H174" i="1"/>
  <c r="G174" i="1"/>
  <c r="H173" i="1"/>
  <c r="G173" i="1"/>
  <c r="I72" i="29"/>
  <c r="F72" i="29"/>
  <c r="I71" i="29"/>
  <c r="F71" i="29"/>
  <c r="H145" i="1"/>
  <c r="G145" i="1"/>
  <c r="H144" i="1"/>
  <c r="G144" i="1"/>
  <c r="F143" i="1"/>
  <c r="H142" i="1"/>
  <c r="G142" i="1"/>
  <c r="H141" i="1"/>
  <c r="G141" i="1"/>
  <c r="H140" i="1"/>
  <c r="G140" i="1"/>
  <c r="F65" i="29"/>
  <c r="H111" i="1"/>
  <c r="G111" i="1"/>
  <c r="H110" i="1"/>
  <c r="G110" i="1"/>
  <c r="H109" i="1"/>
  <c r="G109" i="1"/>
  <c r="F109" i="1"/>
  <c r="H108" i="1"/>
  <c r="G108" i="1"/>
  <c r="I56" i="29"/>
  <c r="F56" i="29"/>
  <c r="F76" i="1"/>
  <c r="H74" i="1"/>
  <c r="G74" i="1"/>
  <c r="H54" i="1"/>
  <c r="G54" i="1"/>
  <c r="A166" i="1"/>
  <c r="H216" i="1"/>
  <c r="H218" i="1"/>
  <c r="H219" i="1"/>
  <c r="G216" i="1"/>
  <c r="G218" i="1"/>
  <c r="G219" i="1"/>
  <c r="H217" i="1"/>
  <c r="G217" i="1"/>
  <c r="D205" i="1"/>
  <c r="E205" i="1"/>
  <c r="F205" i="1"/>
  <c r="G205" i="1"/>
  <c r="H205" i="1"/>
  <c r="D204" i="1"/>
  <c r="E204" i="1"/>
  <c r="F204" i="1"/>
  <c r="G204" i="1"/>
  <c r="H204" i="1"/>
  <c r="C205" i="1"/>
  <c r="C204" i="1"/>
  <c r="J202" i="1"/>
  <c r="B202" i="1"/>
  <c r="I200" i="1"/>
  <c r="I199" i="1"/>
  <c r="A200" i="1"/>
  <c r="A199" i="1"/>
  <c r="P200" i="1"/>
  <c r="H198" i="1"/>
  <c r="G198" i="1"/>
  <c r="H191" i="1"/>
  <c r="G191" i="1"/>
  <c r="F172" i="1"/>
  <c r="G172" i="1"/>
  <c r="H172" i="1"/>
  <c r="F171" i="1"/>
  <c r="G171" i="1"/>
  <c r="H171" i="1"/>
  <c r="D172" i="1"/>
  <c r="E172" i="1"/>
  <c r="D171" i="1"/>
  <c r="E171" i="1"/>
  <c r="C172" i="1"/>
  <c r="C171" i="1"/>
  <c r="J169" i="1"/>
  <c r="B169" i="1"/>
  <c r="I167" i="1"/>
  <c r="I166" i="1"/>
  <c r="A167" i="1"/>
  <c r="P167" i="1"/>
  <c r="H146" i="1"/>
  <c r="H139" i="1"/>
  <c r="H138" i="1"/>
  <c r="G139" i="1"/>
  <c r="G138" i="1"/>
  <c r="D139" i="1"/>
  <c r="E139" i="1"/>
  <c r="D138" i="1"/>
  <c r="E138" i="1"/>
  <c r="C139" i="1"/>
  <c r="C138" i="1"/>
  <c r="J136" i="1"/>
  <c r="B136" i="1"/>
  <c r="I134" i="1"/>
  <c r="I133" i="1"/>
  <c r="A134" i="1"/>
  <c r="A133" i="1"/>
  <c r="P134" i="1"/>
  <c r="G117" i="1"/>
  <c r="I67" i="29"/>
  <c r="F67" i="29"/>
  <c r="H106" i="1"/>
  <c r="H105" i="1"/>
  <c r="G106" i="1"/>
  <c r="G105" i="1"/>
  <c r="D106" i="1"/>
  <c r="E106" i="1"/>
  <c r="D105" i="1"/>
  <c r="E105" i="1"/>
  <c r="C106" i="1"/>
  <c r="C105" i="1"/>
  <c r="J103" i="1"/>
  <c r="B103" i="1"/>
  <c r="I101" i="1"/>
  <c r="I100" i="1"/>
  <c r="A101" i="1"/>
  <c r="A100" i="1"/>
  <c r="P101" i="1"/>
  <c r="H212" i="1" l="1"/>
  <c r="I98" i="29"/>
  <c r="H178" i="1"/>
  <c r="I80" i="29"/>
  <c r="H112" i="1"/>
  <c r="I65" i="29"/>
  <c r="G214" i="1"/>
  <c r="H143" i="1"/>
  <c r="G178" i="1"/>
  <c r="G212" i="1"/>
  <c r="G143" i="1"/>
  <c r="G146" i="1"/>
  <c r="G112" i="1"/>
  <c r="H84" i="1"/>
  <c r="G84" i="1"/>
  <c r="F59" i="29"/>
  <c r="M72" i="1"/>
  <c r="K72" i="1"/>
  <c r="H73" i="1"/>
  <c r="H72" i="1"/>
  <c r="G73" i="1"/>
  <c r="G72" i="1"/>
  <c r="D73" i="1"/>
  <c r="E73" i="1"/>
  <c r="H76" i="1" s="1"/>
  <c r="D72" i="1"/>
  <c r="E72" i="1"/>
  <c r="C73" i="1"/>
  <c r="G76" i="1" s="1"/>
  <c r="C72" i="1"/>
  <c r="J70" i="1"/>
  <c r="I68" i="1"/>
  <c r="I67" i="1"/>
  <c r="B70" i="1"/>
  <c r="A68" i="1"/>
  <c r="A67" i="1"/>
  <c r="P68" i="1"/>
  <c r="M39" i="1"/>
  <c r="K39" i="1"/>
  <c r="H40" i="1"/>
  <c r="H39" i="1"/>
  <c r="G40" i="1"/>
  <c r="G39" i="1"/>
  <c r="D40" i="1"/>
  <c r="E40" i="1"/>
  <c r="D39" i="1"/>
  <c r="E39" i="1"/>
  <c r="C40" i="1"/>
  <c r="C39" i="1"/>
  <c r="J37" i="1"/>
  <c r="I35" i="1"/>
  <c r="I34" i="1"/>
  <c r="A35" i="1"/>
  <c r="A34" i="1"/>
  <c r="B37" i="1"/>
  <c r="P35" i="1"/>
  <c r="H85" i="1" l="1"/>
  <c r="I59" i="29"/>
  <c r="G85" i="1"/>
  <c r="H22" i="1" l="1"/>
  <c r="G22" i="1"/>
  <c r="H11" i="1" l="1"/>
  <c r="G11" i="1"/>
  <c r="H246" i="1"/>
  <c r="G246" i="1"/>
  <c r="H220" i="1"/>
  <c r="H221" i="1"/>
  <c r="H226" i="1"/>
  <c r="H182" i="1"/>
  <c r="H185" i="1"/>
  <c r="H186" i="1"/>
  <c r="H190" i="1"/>
  <c r="H193" i="1"/>
  <c r="H196" i="1"/>
  <c r="H148" i="1"/>
  <c r="H150" i="1"/>
  <c r="H151" i="1"/>
  <c r="H152" i="1"/>
  <c r="H155" i="1"/>
  <c r="H156" i="1"/>
  <c r="H159" i="1"/>
  <c r="H161" i="1"/>
  <c r="H163" i="1"/>
  <c r="H164" i="1"/>
  <c r="H147" i="1"/>
  <c r="H114" i="1"/>
  <c r="H115" i="1"/>
  <c r="H118" i="1"/>
  <c r="H120" i="1"/>
  <c r="H121" i="1"/>
  <c r="H124" i="1"/>
  <c r="H126" i="1"/>
  <c r="H129" i="1"/>
  <c r="H132" i="1"/>
  <c r="H113" i="1"/>
  <c r="H78" i="1"/>
  <c r="H79" i="1"/>
  <c r="H80" i="1"/>
  <c r="H81" i="1"/>
  <c r="H82" i="1"/>
  <c r="H86" i="1"/>
  <c r="H87" i="1"/>
  <c r="H88" i="1"/>
  <c r="H91" i="1"/>
  <c r="H95" i="1"/>
  <c r="H97" i="1"/>
  <c r="H43" i="1"/>
  <c r="H45" i="1"/>
  <c r="H46" i="1"/>
  <c r="H47" i="1"/>
  <c r="H48" i="1"/>
  <c r="H49" i="1"/>
  <c r="H53" i="1"/>
  <c r="H57" i="1"/>
  <c r="H58" i="1"/>
  <c r="H59" i="1"/>
  <c r="H61" i="1"/>
  <c r="H62" i="1"/>
  <c r="H65" i="1"/>
  <c r="H41" i="1"/>
  <c r="H10" i="1"/>
  <c r="H14" i="1"/>
  <c r="H19" i="1"/>
  <c r="H21" i="1"/>
  <c r="H24" i="1"/>
  <c r="G220" i="1"/>
  <c r="G221" i="1"/>
  <c r="G226" i="1"/>
  <c r="G182" i="1"/>
  <c r="G185" i="1"/>
  <c r="G186" i="1"/>
  <c r="G190" i="1"/>
  <c r="G193" i="1"/>
  <c r="G196" i="1"/>
  <c r="G148" i="1"/>
  <c r="G150" i="1"/>
  <c r="G151" i="1"/>
  <c r="G152" i="1"/>
  <c r="G155" i="1"/>
  <c r="G156" i="1"/>
  <c r="G159" i="1"/>
  <c r="G161" i="1"/>
  <c r="G163" i="1"/>
  <c r="G164" i="1"/>
  <c r="G147" i="1"/>
  <c r="G114" i="1"/>
  <c r="G115" i="1"/>
  <c r="G118" i="1"/>
  <c r="G120" i="1"/>
  <c r="G121" i="1"/>
  <c r="G124" i="1"/>
  <c r="G126" i="1"/>
  <c r="G129" i="1"/>
  <c r="G132" i="1"/>
  <c r="G113" i="1"/>
  <c r="G78" i="1"/>
  <c r="G79" i="1"/>
  <c r="G80" i="1"/>
  <c r="G81" i="1"/>
  <c r="G82" i="1"/>
  <c r="G86" i="1"/>
  <c r="G87" i="1"/>
  <c r="G88" i="1"/>
  <c r="G91" i="1"/>
  <c r="G95" i="1"/>
  <c r="G97" i="1"/>
  <c r="G43" i="1"/>
  <c r="G45" i="1"/>
  <c r="G46" i="1"/>
  <c r="G47" i="1"/>
  <c r="G48" i="1"/>
  <c r="G49" i="1"/>
  <c r="G53" i="1"/>
  <c r="G57" i="1"/>
  <c r="G58" i="1"/>
  <c r="G59" i="1"/>
  <c r="G61" i="1"/>
  <c r="G62" i="1"/>
  <c r="G65" i="1"/>
  <c r="G41" i="1"/>
  <c r="G10" i="1"/>
  <c r="G14" i="1"/>
  <c r="G19" i="1"/>
  <c r="G21" i="1"/>
  <c r="G24" i="1"/>
  <c r="J5" i="1"/>
  <c r="P2" i="1"/>
  <c r="J243" i="1"/>
  <c r="J242" i="1"/>
  <c r="B243" i="1"/>
  <c r="B242" i="1"/>
  <c r="F197" i="1"/>
  <c r="H194" i="1"/>
  <c r="I87" i="29"/>
  <c r="F194" i="1"/>
  <c r="F87" i="29"/>
  <c r="F192" i="1"/>
  <c r="F187" i="1"/>
  <c r="F85" i="29"/>
  <c r="F183" i="1"/>
  <c r="I79" i="29"/>
  <c r="F165" i="1"/>
  <c r="F79" i="29"/>
  <c r="I78" i="29"/>
  <c r="F162" i="1"/>
  <c r="F78" i="29"/>
  <c r="I77" i="29"/>
  <c r="F160" i="1"/>
  <c r="F77" i="29"/>
  <c r="I75" i="29"/>
  <c r="I74" i="29" s="1"/>
  <c r="F157" i="1"/>
  <c r="F75" i="29"/>
  <c r="F74" i="29" s="1"/>
  <c r="I73" i="29"/>
  <c r="F153" i="1"/>
  <c r="F73" i="29"/>
  <c r="F131" i="1"/>
  <c r="I69" i="29"/>
  <c r="F128" i="1"/>
  <c r="F69" i="29"/>
  <c r="I68" i="29"/>
  <c r="F125" i="1"/>
  <c r="F119" i="1"/>
  <c r="I66" i="29"/>
  <c r="F116" i="1"/>
  <c r="F66" i="29"/>
  <c r="I63" i="29"/>
  <c r="F98" i="1"/>
  <c r="F63" i="29"/>
  <c r="I62" i="29"/>
  <c r="F96" i="1"/>
  <c r="F107" i="1" s="1"/>
  <c r="F62" i="29"/>
  <c r="I61" i="29"/>
  <c r="F61" i="29"/>
  <c r="I60" i="29"/>
  <c r="F89" i="1"/>
  <c r="F60" i="29"/>
  <c r="I58" i="29"/>
  <c r="F83" i="1"/>
  <c r="F58" i="29"/>
  <c r="I55" i="29"/>
  <c r="F66" i="1"/>
  <c r="F55" i="29"/>
  <c r="I54" i="29"/>
  <c r="F64" i="1"/>
  <c r="F54" i="29"/>
  <c r="F55" i="1"/>
  <c r="I47" i="29"/>
  <c r="F51" i="1"/>
  <c r="F47" i="29"/>
  <c r="F46" i="29" s="1"/>
  <c r="F42" i="29" s="1"/>
  <c r="F44" i="1"/>
  <c r="H7" i="28"/>
  <c r="F25" i="1"/>
  <c r="F23" i="1"/>
  <c r="F20" i="1"/>
  <c r="F16" i="1"/>
  <c r="F13" i="1"/>
  <c r="F26" i="1" l="1"/>
  <c r="G95" i="29"/>
  <c r="G40" i="29" s="1"/>
  <c r="I84" i="29"/>
  <c r="I76" i="29"/>
  <c r="I10" i="28"/>
  <c r="I101" i="29"/>
  <c r="I97" i="29" s="1"/>
  <c r="F101" i="29"/>
  <c r="F97" i="29" s="1"/>
  <c r="F96" i="29" s="1"/>
  <c r="F84" i="29"/>
  <c r="F76" i="29"/>
  <c r="F57" i="29"/>
  <c r="F53" i="29"/>
  <c r="I64" i="29"/>
  <c r="I57" i="29"/>
  <c r="I53" i="29"/>
  <c r="I46" i="29"/>
  <c r="K242" i="1"/>
  <c r="G6" i="28"/>
  <c r="H107" i="1"/>
  <c r="G10" i="28"/>
  <c r="H10" i="28" s="1"/>
  <c r="G194" i="1"/>
  <c r="H13" i="1"/>
  <c r="H119" i="1"/>
  <c r="H66" i="1"/>
  <c r="H222" i="1"/>
  <c r="H160" i="1"/>
  <c r="H55" i="1"/>
  <c r="H23" i="1"/>
  <c r="G160" i="1"/>
  <c r="H227" i="1"/>
  <c r="G96" i="1"/>
  <c r="H96" i="1"/>
  <c r="G66" i="1"/>
  <c r="H25" i="1"/>
  <c r="G98" i="1"/>
  <c r="H98" i="1"/>
  <c r="H64" i="1"/>
  <c r="G55" i="1"/>
  <c r="H197" i="1"/>
  <c r="H192" i="1"/>
  <c r="H187" i="1"/>
  <c r="H183" i="1"/>
  <c r="H165" i="1"/>
  <c r="H162" i="1"/>
  <c r="H157" i="1"/>
  <c r="H153" i="1"/>
  <c r="H131" i="1"/>
  <c r="H128" i="1"/>
  <c r="H125" i="1"/>
  <c r="H116" i="1"/>
  <c r="H94" i="1"/>
  <c r="H89" i="1"/>
  <c r="H83" i="1"/>
  <c r="G64" i="1"/>
  <c r="G51" i="1"/>
  <c r="H51" i="1"/>
  <c r="H44" i="1"/>
  <c r="G44" i="1"/>
  <c r="G20" i="1"/>
  <c r="H20" i="1"/>
  <c r="H16" i="1"/>
  <c r="G13" i="1"/>
  <c r="G23" i="1"/>
  <c r="G83" i="1"/>
  <c r="G89" i="1"/>
  <c r="G94" i="1"/>
  <c r="G227" i="1"/>
  <c r="G222" i="1"/>
  <c r="G116" i="1"/>
  <c r="G131" i="1"/>
  <c r="G153" i="1"/>
  <c r="G16" i="1"/>
  <c r="G25" i="1"/>
  <c r="G119" i="1"/>
  <c r="G128" i="1"/>
  <c r="G157" i="1"/>
  <c r="G165" i="1"/>
  <c r="G183" i="1"/>
  <c r="G187" i="1"/>
  <c r="G192" i="1"/>
  <c r="G197" i="1"/>
  <c r="G162" i="1"/>
  <c r="F154" i="1"/>
  <c r="G9" i="28"/>
  <c r="F195" i="1"/>
  <c r="F94" i="1"/>
  <c r="F184" i="1"/>
  <c r="F28" i="1"/>
  <c r="F56" i="1"/>
  <c r="F6" i="28" l="1"/>
  <c r="F8" i="28" s="1"/>
  <c r="G11" i="28"/>
  <c r="H9" i="28"/>
  <c r="H11" i="28" s="1"/>
  <c r="I83" i="29"/>
  <c r="I96" i="29"/>
  <c r="F83" i="29"/>
  <c r="K10" i="28"/>
  <c r="I52" i="29"/>
  <c r="I42" i="29"/>
  <c r="E242" i="1"/>
  <c r="I6" i="28"/>
  <c r="K243" i="1"/>
  <c r="E39" i="31" s="1"/>
  <c r="G107" i="1"/>
  <c r="H195" i="1"/>
  <c r="H184" i="1"/>
  <c r="H154" i="1"/>
  <c r="H77" i="1"/>
  <c r="G77" i="1"/>
  <c r="G56" i="1"/>
  <c r="H56" i="1"/>
  <c r="G195" i="1"/>
  <c r="H223" i="1"/>
  <c r="F10" i="28"/>
  <c r="J10" i="28" s="1"/>
  <c r="G223" i="1"/>
  <c r="G26" i="1"/>
  <c r="H26" i="1"/>
  <c r="G184" i="1"/>
  <c r="K244" i="1" l="1"/>
  <c r="K247" i="1" s="1"/>
  <c r="G28" i="1"/>
  <c r="H28" i="1"/>
  <c r="I95" i="29"/>
  <c r="G8" i="28"/>
  <c r="G12" i="28" s="1"/>
  <c r="H6" i="28"/>
  <c r="H8" i="28" s="1"/>
  <c r="H12" i="28" s="1"/>
  <c r="C11" i="32"/>
  <c r="C10" i="32" s="1"/>
  <c r="D12" i="32"/>
  <c r="D11" i="32" s="1"/>
  <c r="D10" i="32" s="1"/>
  <c r="F95" i="29"/>
  <c r="J42" i="29"/>
  <c r="I41" i="29"/>
  <c r="E243" i="1"/>
  <c r="I9" i="28"/>
  <c r="I8" i="28"/>
  <c r="J6" i="28"/>
  <c r="H207" i="1"/>
  <c r="G230" i="1"/>
  <c r="H230" i="1"/>
  <c r="D242" i="1"/>
  <c r="C242" i="1"/>
  <c r="G242" i="1" s="1"/>
  <c r="E38" i="31" l="1"/>
  <c r="F38" i="31" s="1"/>
  <c r="E40" i="31"/>
  <c r="F39" i="31"/>
  <c r="G39" i="31"/>
  <c r="G30" i="31"/>
  <c r="F29" i="31"/>
  <c r="E27" i="31"/>
  <c r="G29" i="31"/>
  <c r="E33" i="31"/>
  <c r="F34" i="31"/>
  <c r="G34" i="31"/>
  <c r="I40" i="29"/>
  <c r="K6" i="28"/>
  <c r="G12" i="32"/>
  <c r="E11" i="32"/>
  <c r="B11" i="32"/>
  <c r="F12" i="32"/>
  <c r="I11" i="28"/>
  <c r="I12" i="28" s="1"/>
  <c r="K9" i="28"/>
  <c r="K8" i="28"/>
  <c r="J8" i="28"/>
  <c r="E244" i="1"/>
  <c r="E247" i="1" s="1"/>
  <c r="D243" i="1"/>
  <c r="H243" i="1" s="1"/>
  <c r="H231" i="1"/>
  <c r="H242" i="1"/>
  <c r="E26" i="31" l="1"/>
  <c r="G38" i="31"/>
  <c r="F27" i="31"/>
  <c r="G27" i="31"/>
  <c r="F33" i="31"/>
  <c r="G33" i="31"/>
  <c r="E10" i="32"/>
  <c r="G10" i="32" s="1"/>
  <c r="G11" i="32"/>
  <c r="B10" i="32"/>
  <c r="F11" i="32"/>
  <c r="K11" i="28"/>
  <c r="D244" i="1"/>
  <c r="F26" i="31" l="1"/>
  <c r="G26" i="31"/>
  <c r="F10" i="32"/>
  <c r="H244" i="1"/>
  <c r="D247" i="1"/>
  <c r="H247" i="1" s="1"/>
  <c r="G125" i="1"/>
  <c r="C154" i="1"/>
  <c r="G154" i="1" s="1"/>
  <c r="F68" i="29"/>
  <c r="C207" i="1" l="1"/>
  <c r="C231" i="1" s="1"/>
  <c r="G231" i="1" s="1"/>
  <c r="F64" i="29"/>
  <c r="F9" i="28" l="1"/>
  <c r="G207" i="1"/>
  <c r="C243" i="1"/>
  <c r="F52" i="29"/>
  <c r="J9" i="28"/>
  <c r="F11" i="28"/>
  <c r="G243" i="1"/>
  <c r="C244" i="1"/>
  <c r="F41" i="29" l="1"/>
  <c r="F40" i="29" s="1"/>
  <c r="J40" i="29" s="1"/>
  <c r="C247" i="1"/>
  <c r="G247" i="1" s="1"/>
  <c r="G244" i="1"/>
  <c r="J11" i="28"/>
  <c r="F12" i="28"/>
  <c r="J12" i="28" s="1"/>
  <c r="J41" i="29" l="1"/>
</calcChain>
</file>

<file path=xl/sharedStrings.xml><?xml version="1.0" encoding="utf-8"?>
<sst xmlns="http://schemas.openxmlformats.org/spreadsheetml/2006/main" count="728" uniqueCount="408">
  <si>
    <t>KAMATE NA DEPOZITE PO VIĐENJU</t>
  </si>
  <si>
    <t>PRIHODI OD PRUŽENIH USLUGA</t>
  </si>
  <si>
    <t>PRIH. NADLEŽNOG PROR. ZA FIN.RASH.POSL.</t>
  </si>
  <si>
    <t>OSTALI PRIHODI</t>
  </si>
  <si>
    <t>P R I H O D I   UKUPNO</t>
  </si>
  <si>
    <t>KONTO</t>
  </si>
  <si>
    <t>NAZIV KONTA</t>
  </si>
  <si>
    <t>POMOĆI PROR.KOR.IZ PROR. KOJI NIJE NADLEŽAN</t>
  </si>
  <si>
    <t>TEKUĆE POMOĆI IZ DRŽ.PROR. PROR.KOR.JLP(R)S</t>
  </si>
  <si>
    <t>PRIHODI OD FINANCIJSKE IMOVINE</t>
  </si>
  <si>
    <t>PRIH. OD PRODAJE PR. I ROBE TE PRUŽENIH USL.</t>
  </si>
  <si>
    <t>PRIH. IZ NADLEŽNOG PROR. ZA FINANC. RED. DJEL.</t>
  </si>
  <si>
    <t>P R I H O D I    P O S L O V A NJ A</t>
  </si>
  <si>
    <t>PLAĆE ZA ZAPOSLENE</t>
  </si>
  <si>
    <t>PLAĆE ZA PREKOVREMENI RAD</t>
  </si>
  <si>
    <t>PLAĆE ( BRUTO )</t>
  </si>
  <si>
    <t>NAGRADE</t>
  </si>
  <si>
    <t>DAROVI</t>
  </si>
  <si>
    <t>OTPREMNINE</t>
  </si>
  <si>
    <t>NAKNADE ZA BOLEST, INVAL. I SMRTNI SLUČAJ</t>
  </si>
  <si>
    <t>REGRES ZA GODIŠNJI ODMOR</t>
  </si>
  <si>
    <t>OSTALI RASHODI ZA ZAPOSLENE</t>
  </si>
  <si>
    <t>DOPRINOSI ZA OBVEZNO ZDRAVSTVENO OSIGURANJE</t>
  </si>
  <si>
    <t>DOPRINOSI NA PLAĆE</t>
  </si>
  <si>
    <t>RASHODI ZA ZAPOSLENE</t>
  </si>
  <si>
    <t>DNEVNICE ZA SLUŽBENI PUT U ZEMLJI</t>
  </si>
  <si>
    <t>DNEVNICE ZA SLUŽBENI PUT U INOZEMSTVU</t>
  </si>
  <si>
    <t>NAKNADE ZA SMJEŠTAJ NA SLUŽB. PUTU U ZEMLJI</t>
  </si>
  <si>
    <t>NAKNADE ZA PRIJEVOZ NA SLUŽB. PUTU U ZEMLJI</t>
  </si>
  <si>
    <t>NAKNADE ZA PRIJEVOZ NA SLUŽB. PUTU U INOZ.</t>
  </si>
  <si>
    <t>SLUŽBENA PUTOVANJA</t>
  </si>
  <si>
    <t>NAKNADE ZA PRIJEVOZ NA POSAO I S POSLA</t>
  </si>
  <si>
    <t>NAKN. ZA PRIJEVOZ, RAD NA TERENU I ODVOJENI Ž.</t>
  </si>
  <si>
    <t>SEMINARI, SAVJETOVANJA I SIMPOZIJI</t>
  </si>
  <si>
    <t>TEČAJEVI I STRUČNI ISPITI</t>
  </si>
  <si>
    <t>STRUČNO USAVRŠAVANJE ZAPOSLENIKA</t>
  </si>
  <si>
    <t>NAKNADE TROŠKOVA ZAPOSLENIMA</t>
  </si>
  <si>
    <t>UREDSKI MATERIJAL</t>
  </si>
  <si>
    <t>LITERATURA ( publikacije, časopisi, knjige i ostalo )</t>
  </si>
  <si>
    <t>MATERIJAL I SREDSTVA ZA ČIŠĆENJE I ODRŽAV.</t>
  </si>
  <si>
    <t>MATERIJAL ZA HIGIJENSKE POTREBE I NJEGU</t>
  </si>
  <si>
    <t>OSTALI MATERIJAL ZA POTREBE REDOVNOG POSLOV.</t>
  </si>
  <si>
    <t>UREDSKI MATERIJAL I OSTALI MATERIJALNI RASHODI</t>
  </si>
  <si>
    <t>ELEKTRIČNA ENERGIJA</t>
  </si>
  <si>
    <t>PLIN</t>
  </si>
  <si>
    <t>MOTORNI BENZIN I DIZEL GORIVO</t>
  </si>
  <si>
    <t>ENERGIJA</t>
  </si>
  <si>
    <t>MATERIJAL I DIJELOVI ZA TEK. I INVEST. ODRŽAV.</t>
  </si>
  <si>
    <t>SITNI INVENTAR</t>
  </si>
  <si>
    <t>SITNI INVENTAR I AUTO GUME</t>
  </si>
  <si>
    <t>SLUŽBENA, RADNA I ZAŠTITNA ODJEĆA I OBUĆA</t>
  </si>
  <si>
    <t>RASHODI ZA MATERIJAL I ENERGIJU</t>
  </si>
  <si>
    <t>USLUGE TELEFONA, TELEFAKSA</t>
  </si>
  <si>
    <t>USLUGE INTERNETA</t>
  </si>
  <si>
    <t>POŠTARINA ( pisma, tiskanice i sl. )</t>
  </si>
  <si>
    <t>OSTALE USLUGE ZA KOMUNIKACIJU I PRIJEVOZ</t>
  </si>
  <si>
    <t>USLUGE TEK. I INV. ODRŽAV. GRAĐ. OBJEKATA</t>
  </si>
  <si>
    <t>USLUGE TEK. I INV. ODRŽAV. POSTROJENJA I OPREME</t>
  </si>
  <si>
    <t>USLUGE TEKUĆEG I INVESTICIJSKOG ODRŽAVANJA</t>
  </si>
  <si>
    <t>OSTALE USLUGE PROMIDŽBE I INFORMIRANJA</t>
  </si>
  <si>
    <t>USLUGE PROMIDŽBE I INFORMIRANJA</t>
  </si>
  <si>
    <t>OPSKRBA VODOM</t>
  </si>
  <si>
    <t>IZNOŠENJE I ODVOZ SMEĆA</t>
  </si>
  <si>
    <t>OSTALE KOMUNALNE USLUGE</t>
  </si>
  <si>
    <t>KOMUNALNE USLUGE</t>
  </si>
  <si>
    <t>ZAKUPNINE I NAJAMNINE ZA GRAĐEV. OBJEKTE</t>
  </si>
  <si>
    <t>ZAKUPNINE I NAJAMNINE</t>
  </si>
  <si>
    <t>OBVEZNI I PREVENTIVNI ZDRAV. PREGLEDI ZAPOSL.</t>
  </si>
  <si>
    <t>ZDRAVSTVENE I VETERINARSKE USLUGE</t>
  </si>
  <si>
    <t>AUTORSKI UGOVORI</t>
  </si>
  <si>
    <t>UGOVORI O DJELU</t>
  </si>
  <si>
    <t>USLUGE ODVJETNIKA I PRAVNOG SAVJETOVANJA</t>
  </si>
  <si>
    <t>OSTALE INTELEKTUALNE USLUGE</t>
  </si>
  <si>
    <t>INTELEKTUALNE I OSOBNE USLUGE</t>
  </si>
  <si>
    <t>USLUGE AŽURIRANJA RAČUNALNIH BAZA</t>
  </si>
  <si>
    <t>OSTALE RAČUNALNE USLUGE</t>
  </si>
  <si>
    <t>RAČUNALNE USLUGE</t>
  </si>
  <si>
    <t>GRAF. I TISK. USLUGE, USL. KOPIRANJA, UVEZIV. I SL.</t>
  </si>
  <si>
    <t>FILM I IZRADA FOTOGRAFIJA</t>
  </si>
  <si>
    <t>UREĐENJE PROSTORA</t>
  </si>
  <si>
    <t>USLUGE ČIŠĆENJA, PRANJA I SLIČNO</t>
  </si>
  <si>
    <t>OSTALE NESPOMENUTE USLUGE</t>
  </si>
  <si>
    <t>OSTALE USLUGE</t>
  </si>
  <si>
    <t>RASHODI ZA USLUGE</t>
  </si>
  <si>
    <t>NAKNADE TROŠKOVA SLUŽBENOG PUTA</t>
  </si>
  <si>
    <t>NAKNADE OSTALIH TROŠKOVA</t>
  </si>
  <si>
    <t>NAKN. TROŠKOVA OSOBAMA IZVAN RADNOG ODN.</t>
  </si>
  <si>
    <t>REPREZENTACIJA</t>
  </si>
  <si>
    <t xml:space="preserve">PREMIJE OSIGURANJA  </t>
  </si>
  <si>
    <t>TUZEMNE ČLANARINE</t>
  </si>
  <si>
    <t>MEĐUNARODNE ČLANARINE</t>
  </si>
  <si>
    <t>ČLANARINE I NORME</t>
  </si>
  <si>
    <t>UPRAVNE I ADMINISTRATIVNE PRISTOJBE</t>
  </si>
  <si>
    <t>SUDSKE PRISTOJBE</t>
  </si>
  <si>
    <t>JAVNOBILJEŽNIČKE PRISTOJBE</t>
  </si>
  <si>
    <t>NOVČANA NAKN. POSLOD. ZBOG NEZAPOŠLJAV. INVAL.</t>
  </si>
  <si>
    <t>OSTALE PRISTOJBE I NAKNADE</t>
  </si>
  <si>
    <t>PRISTOJBE I NAKNADE</t>
  </si>
  <si>
    <t>RASHODI PROTOKOLA ( vijenci, cvijeće... )</t>
  </si>
  <si>
    <t>OSTALI NESPOMENUTI RASHODI POSLOVANJA</t>
  </si>
  <si>
    <t>USLUGE BANAKA</t>
  </si>
  <si>
    <t>USLUGE PLATNOG PROMETA</t>
  </si>
  <si>
    <t>BANKARSKE USLUGE I USLUGE PLATNOG PROMETA</t>
  </si>
  <si>
    <t>ZATEZNE KAMATE IZ POSLOVNIH ODNOSA</t>
  </si>
  <si>
    <t xml:space="preserve">ZATEZNE KAMATE  </t>
  </si>
  <si>
    <t>OSTALI NESPOMENUTI FINANCIJSKI RASHODI</t>
  </si>
  <si>
    <t>OSTALI FINANCIJSKI RASHODI</t>
  </si>
  <si>
    <t>RASHODI POSLOVANJA</t>
  </si>
  <si>
    <t>OSTALE NAKNADE IZ PRORAČUNA U NOVCU</t>
  </si>
  <si>
    <t>OSTALE NAKNADE GRAĐANIMA I KUĆ. IZ PRORAČUNA</t>
  </si>
  <si>
    <t>RAČUNALA I RAČUNALNA OPREMA</t>
  </si>
  <si>
    <t>UREDSKI NAMJEŠTAJ</t>
  </si>
  <si>
    <t>OSTALA UREDSKA OPREMA</t>
  </si>
  <si>
    <t>UREDSKA OPREMA I NAMJEŠTAJ</t>
  </si>
  <si>
    <t>KOMUNIKACIJSKA OPREMA</t>
  </si>
  <si>
    <t>R A S H O D I    UKUPNO</t>
  </si>
  <si>
    <t>RASHODI ZA NABAVU NEFINANCIJSKE IMOVINE</t>
  </si>
  <si>
    <t>VIŠAK  -  MANJAK PRIHODA NAD RASHODIMA</t>
  </si>
  <si>
    <t>KNJIGE, UMJETNIČKA DJELA I OSTALE IZL. VRIJ.</t>
  </si>
  <si>
    <t xml:space="preserve">KNJIGE  </t>
  </si>
  <si>
    <t>POSTROJENJA I OPREMA</t>
  </si>
  <si>
    <t>UREĐAJI, STROJEVI I OPREMA ZA OSTALE NAMJENE</t>
  </si>
  <si>
    <t>OPREMA</t>
  </si>
  <si>
    <t>OPREMA ZA ODRŽAVANJE I ZAŠTITU</t>
  </si>
  <si>
    <t>SPORTSKA I GLAZBENA OPREMA</t>
  </si>
  <si>
    <t>str.1</t>
  </si>
  <si>
    <t>DRŽAVNI PRORAČUN</t>
  </si>
  <si>
    <t>OSTALO</t>
  </si>
  <si>
    <t>ŽUPANIJSKI PRORAČUN</t>
  </si>
  <si>
    <t>IZVRŠENO</t>
  </si>
  <si>
    <t>PLAN</t>
  </si>
  <si>
    <t>INDEKS</t>
  </si>
  <si>
    <t xml:space="preserve">INDEKS </t>
  </si>
  <si>
    <t>IZVR / PLAN</t>
  </si>
  <si>
    <t>Donos viška prihoda prethodnih godina</t>
  </si>
  <si>
    <t>Višak prihoda za prijenos</t>
  </si>
  <si>
    <t>TEK.POM. PROR.KOR.IZ PROR. JLP(R)S KOJI NIJE NADL.</t>
  </si>
  <si>
    <t>PRIH. NADLEŽNOG PROR. ZA FIN.NEFIN.IMOV.</t>
  </si>
  <si>
    <t>OSTALE TEKUĆE DONACIJE</t>
  </si>
  <si>
    <t>VIŠAK  PRIHODA prethodnih godina</t>
  </si>
  <si>
    <t>str.2</t>
  </si>
  <si>
    <t>str.3</t>
  </si>
  <si>
    <t>MATERIJAL I SIROVINE</t>
  </si>
  <si>
    <t>str.4</t>
  </si>
  <si>
    <t>ELEKTRONSKI MEDIJ</t>
  </si>
  <si>
    <t>str.5</t>
  </si>
  <si>
    <t xml:space="preserve">USLUGE TELEFONA, POŠTE I PRIJEVOZA </t>
  </si>
  <si>
    <t>str.6</t>
  </si>
  <si>
    <t>OSTALE ZATEZNE KAMATE</t>
  </si>
  <si>
    <t>TEKUĆE DONACIJE</t>
  </si>
  <si>
    <t>str.7</t>
  </si>
  <si>
    <t>OSTALA OPREMA ZA ODRŽAVANJE I ZAŠTITU</t>
  </si>
  <si>
    <t>SPORTSKA OPREMA</t>
  </si>
  <si>
    <t>GLAZBENA OPREMA</t>
  </si>
  <si>
    <t>PLAĆE PO SUDSKIM PRESUDAMA</t>
  </si>
  <si>
    <t>DOPRINOSI ZA OBVEZNO OSIG. U SLUČAJU NEZAPOSLENOSTI</t>
  </si>
  <si>
    <t>ZATEZNE KAMATE ZA POREZE</t>
  </si>
  <si>
    <t>ZATEZNE KAMATE ZA DOPRINOSE</t>
  </si>
  <si>
    <t>str.8</t>
  </si>
  <si>
    <t>TROŠKOVI SUDSKIH POSTUPAKA</t>
  </si>
  <si>
    <t xml:space="preserve">OSTALE NAKNADE IZ PRORAČUNA </t>
  </si>
  <si>
    <t>DOPRINOS ZA MIROVINSKO OSIGURANJE</t>
  </si>
  <si>
    <t>KAPITALNE POMOĆI IZ DRŽ.PROR. PROR.KOR.JLP(R)S</t>
  </si>
  <si>
    <t>OPREMA ZA GRIJANJE, VENTILACIJU I HLAĐENJE</t>
  </si>
  <si>
    <t>SAŽETAK  RAČUNA PRIHODA I RASHODA I RAČUNA FINANCIRANJA</t>
  </si>
  <si>
    <t>SAŽETAK RAČUNA PRIHODA I RASHODA</t>
  </si>
  <si>
    <t>BROJČANA OZNAKA I NAZIV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</si>
  <si>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</si>
  <si>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</si>
  <si>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</si>
  <si>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</si>
  <si>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</si>
  <si>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</si>
  <si>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</si>
  <si>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</si>
  <si>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</si>
  <si>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</si>
  <si>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</si>
  <si>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</si>
  <si>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</si>
  <si>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</si>
  <si>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</si>
  <si>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</si>
  <si>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</si>
  <si>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</si>
  <si>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</si>
  <si>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</si>
  <si>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UKUPNO PRIHODI</t>
  </si>
  <si>
    <t>Prihodi poslovanja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</si>
  <si>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</si>
  <si>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</si>
  <si>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</si>
  <si>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UKUPNO RASHODI</t>
  </si>
  <si>
    <t>Rashodi poslovanja</t>
  </si>
  <si>
    <t>Rashodi za zaposlene</t>
  </si>
  <si>
    <t>Plaće (Bruto)</t>
  </si>
  <si>
    <t>Plaće za redovan rad</t>
  </si>
  <si>
    <t>Materijalni rashodi</t>
  </si>
  <si>
    <t>Naknade troškova zaposlenima</t>
  </si>
  <si>
    <t>Službena putovanja</t>
  </si>
  <si>
    <t>Rashodi za nabavu nefinancijske imovine</t>
  </si>
  <si>
    <t xml:space="preserve">Pomoći proračunskim korisnicima iz proračuna koji im nije nadležan 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</si>
  <si>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</si>
  <si>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</si>
  <si>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</si>
  <si>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</si>
  <si>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</si>
  <si>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pruženih usluga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</si>
  <si>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</si>
  <si>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</si>
  <si>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</si>
  <si>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</si>
  <si>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</si>
  <si>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Kazne, upravne mjere i ostali prihodi</t>
  </si>
  <si>
    <t>Ostali prihodi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</si>
  <si>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</si>
  <si>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</si>
  <si>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</si>
  <si>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</si>
  <si>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</si>
  <si>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Doprinosi za obvezno osiguranje u slučaju nezaposlenosti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</si>
  <si>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</si>
  <si>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</si>
  <si>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</si>
  <si>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</si>
  <si>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</si>
  <si>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</si>
  <si>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</si>
  <si>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</si>
  <si>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</si>
  <si>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</si>
  <si>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</si>
  <si>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</si>
  <si>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</si>
  <si>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</si>
  <si>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</si>
  <si>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</si>
  <si>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</si>
  <si>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</si>
  <si>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</si>
  <si>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</si>
  <si>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</si>
  <si>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</si>
  <si>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</si>
  <si>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</si>
  <si>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</si>
  <si>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</si>
  <si>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</si>
  <si>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</si>
  <si>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</si>
  <si>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</si>
  <si>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</si>
  <si>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Naknade građanima i kućanstvima na temelju osiguranja i druge naknade</t>
  </si>
  <si>
    <t>Naknade građanima i kućanstvima u naravi - neposredno ili putem ustanova izvan javnog sektora</t>
  </si>
  <si>
    <t>Naknade građanima i kućanstvima u novcu</t>
  </si>
  <si>
    <t>Naknade građanima i kućanstvima u naravi</t>
  </si>
  <si>
    <t>Ostali rashodi</t>
  </si>
  <si>
    <t>Tekuće donacije u naravi</t>
  </si>
  <si>
    <t>Rashodi za nabavu proizvedene dugotrajne imovine</t>
  </si>
  <si>
    <t>Postrojenja i oprema</t>
  </si>
  <si>
    <t>Uredska oprema i namještaj</t>
  </si>
  <si>
    <t>Uređaji, strojevi i oprema za ostale namjene</t>
  </si>
  <si>
    <t>Oprema za održavanje i zaštitu</t>
  </si>
  <si>
    <t>Komunikacijska oprema</t>
  </si>
  <si>
    <t>Knjige, umjetnička djela i ostale izložbene vrijednosti</t>
  </si>
  <si>
    <t>Knjige</t>
  </si>
  <si>
    <t>IZVJEŠTAJ O PRIHODIMA I RASHODIMA PREMA IZVORIMA FINANCIRANJA</t>
  </si>
  <si>
    <t xml:space="preserve">UKUPNO PRIHODI </t>
  </si>
  <si>
    <t>1 Opći prihodi i primici</t>
  </si>
  <si>
    <t>2 Doprinosi</t>
  </si>
  <si>
    <t>3 Vlastiti prihodi</t>
  </si>
  <si>
    <t>12 Sredstva učešća za pomoći         (122)</t>
  </si>
  <si>
    <t>14 Prihodi od nefinancijske imovine    (14)</t>
  </si>
  <si>
    <t>15 Administrativne(upravne) pristojbe  (15)</t>
  </si>
  <si>
    <t>4 Prihodi za posebne namjene</t>
  </si>
  <si>
    <t>5 Pomoći</t>
  </si>
  <si>
    <t>6 Donacije</t>
  </si>
  <si>
    <t xml:space="preserve">7 Prihodi od prodaje ili zamjene nefinancijske imovine            </t>
  </si>
  <si>
    <t>8 Namjenski primici</t>
  </si>
  <si>
    <t>IZVJEŠTAJ O RASHODIMA PREMA FUNKCIJSKOJ KLASIFIKACIJI</t>
  </si>
  <si>
    <t>09 Obrazovanje</t>
  </si>
  <si>
    <t>0922 Više srednjoškolsko obrazovanje</t>
  </si>
  <si>
    <t>0960 Dodatne usluge u obrazovanju</t>
  </si>
  <si>
    <t>I. OPĆI DIO</t>
  </si>
  <si>
    <t xml:space="preserve"> RAČUN FINANCIRANJA</t>
  </si>
  <si>
    <t xml:space="preserve">IZVJEŠTAJ RAČUNA FINANCIRANJA PREMA EKONOMSKOJ KLASIFIKACIJI 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</si>
  <si>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</si>
  <si>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</si>
  <si>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</si>
  <si>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</si>
  <si>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Primljeni krediti i zajmovi od kreditnih i ostalih financijskih institucija u javnom sektoru</t>
  </si>
  <si>
    <t>Primljeni krediti od kreditnih institucija u javnom sektoru</t>
  </si>
  <si>
    <t>Otplata glavnice primljenih kredita i zajmova od kreditnih i ostalih financijskih institucija u javnom sektoru</t>
  </si>
  <si>
    <t>Otplata glavnice primljenih kredita od kreditnih institucija u javnom sektoru</t>
  </si>
  <si>
    <t>II. POSEBNI DIO</t>
  </si>
  <si>
    <t>IZVJEŠTAJ PO PROGRAMSKOJ KLASIFIKACIJI</t>
  </si>
  <si>
    <t>5=4/3*100</t>
  </si>
  <si>
    <t>Srednjoškolsko obrazovanje - decentralizacija</t>
  </si>
  <si>
    <t>Program P16</t>
  </si>
  <si>
    <t>Aktivnost A000204</t>
  </si>
  <si>
    <t>Redovna djelatnost SŠ</t>
  </si>
  <si>
    <t>Izvor 122</t>
  </si>
  <si>
    <t>Decentralizirane funkcije SŠ</t>
  </si>
  <si>
    <t>Ekon. klas. 321</t>
  </si>
  <si>
    <t>Ekon. klas. 322</t>
  </si>
  <si>
    <t>Ekon. klas. 323</t>
  </si>
  <si>
    <t>Ekon. klas. 324</t>
  </si>
  <si>
    <t>Ekon. klas. 329</t>
  </si>
  <si>
    <t>Ekon. klas. 343</t>
  </si>
  <si>
    <t>Ekon. klas. 422</t>
  </si>
  <si>
    <t>Ekon. klas. 424</t>
  </si>
  <si>
    <t>Knjige, umjetnička djela i ostale vrijednosti</t>
  </si>
  <si>
    <t>Program P17</t>
  </si>
  <si>
    <t>Srednjoškolsko obrazovanje - iznad standarda</t>
  </si>
  <si>
    <t>Aktivnost A000076</t>
  </si>
  <si>
    <t>Kulturne i javne djelatnosti škola SŠ</t>
  </si>
  <si>
    <t>Izvor 11</t>
  </si>
  <si>
    <t>Opći prihodi i primici</t>
  </si>
  <si>
    <t>Aktivnost A000300</t>
  </si>
  <si>
    <t>Sufinanciranje e-tehničara u SŠ</t>
  </si>
  <si>
    <t>Izvor 14</t>
  </si>
  <si>
    <t>Prihodi od nefinancijske imovine</t>
  </si>
  <si>
    <t>Aktivnost A000301</t>
  </si>
  <si>
    <t>Osiguranje školskih zgrada</t>
  </si>
  <si>
    <t>Ekon. klas. 311</t>
  </si>
  <si>
    <t>Ekon. klas. 312</t>
  </si>
  <si>
    <t>Ekon. klas. 313</t>
  </si>
  <si>
    <t>Plaće (bruto)</t>
  </si>
  <si>
    <t>Pomoći - korisnici</t>
  </si>
  <si>
    <t>Program P1</t>
  </si>
  <si>
    <t>Redovne djelatnosti</t>
  </si>
  <si>
    <t>Aktivnost A000283</t>
  </si>
  <si>
    <t>Ostali i vlastiti prihodi proračunskog korisnika</t>
  </si>
  <si>
    <t>Izvor 511</t>
  </si>
  <si>
    <t>PREMIJE OSIGURANJA OSTALE IMOVINE</t>
  </si>
  <si>
    <t>Vlastiti izvori</t>
  </si>
  <si>
    <t>Rezultat poslovanja</t>
  </si>
  <si>
    <t>Višak / Manjak prihoda</t>
  </si>
  <si>
    <t>Višak prihoda</t>
  </si>
  <si>
    <t>ZAKUPNINE I NAJAMNINE ZA OPREMU</t>
  </si>
  <si>
    <t>OSTALI RASHODI ZA SLUŽBENA PUTOVANJA</t>
  </si>
  <si>
    <t>NAKNADE ZA SMJEŠTAJ NA SLUŽB. PUTU U INOZ.</t>
  </si>
  <si>
    <t>31 Vlastiti prihodi                              (32)</t>
  </si>
  <si>
    <t>52 Ostale pomoći                           (511)</t>
  </si>
  <si>
    <t>61 Donacije                                   (611)</t>
  </si>
  <si>
    <t xml:space="preserve">71 Prihodi od prodaje ili zamjene nefinancijske imovine                     (711)                   </t>
  </si>
  <si>
    <t>Izvor 32</t>
  </si>
  <si>
    <t>11 Opći prih. i prim.                          (11)</t>
  </si>
  <si>
    <t>11 Opći prih. i prim.                        (11)</t>
  </si>
  <si>
    <t>2025.</t>
  </si>
  <si>
    <t>2025/2024.</t>
  </si>
  <si>
    <t>NAMIRNICE</t>
  </si>
  <si>
    <t>IZVORNI PLAN ILI REBALANS 2025.*</t>
  </si>
  <si>
    <t>TEKUĆI PLAN 2025.*</t>
  </si>
  <si>
    <t>DOM UČENIKA SREDNJIH ŠKOLA BJELOVAR</t>
  </si>
  <si>
    <t>BJELOVAR, POLJANA DR. FRANJE TUĐMANA 7</t>
  </si>
  <si>
    <t>SUFINANCIRANJE CIJENE USLUGE, PARTICIPACIJE I SLIČNO</t>
  </si>
  <si>
    <t>PRIHODI PO POSEBNIM PROPISIMA</t>
  </si>
  <si>
    <t>OSTALI NENAVEDENI RASHODI ZA ZAPOSLENE</t>
  </si>
  <si>
    <t>MATER. I DIJELOVI ZA TEK.I INV. ODRŽAV. TRANSPORT. SRED.</t>
  </si>
  <si>
    <t xml:space="preserve">OSTALI MATER. I DIJELOVI ZA TEK.I INV. ODRŽAV. </t>
  </si>
  <si>
    <t>MATER. I DIJELOVI ZA TEK.I INV. ODRŽAV. POSTR. I OPREME</t>
  </si>
  <si>
    <t>DIMNJAČARSKE I EKOLOŠKE USLUGE</t>
  </si>
  <si>
    <t>LABORATORIJSKE USLUGE</t>
  </si>
  <si>
    <t>USLUGE PRI REGISTRACIJI PRIJEVOZNIH SRED.</t>
  </si>
  <si>
    <t>PREMIJE OSIGURANJA PRIJEVOZNIH SRED.</t>
  </si>
  <si>
    <t>TELEFONI I OST. KOMUN. UREĐAJI</t>
  </si>
  <si>
    <t>KOMBI VOZILA</t>
  </si>
  <si>
    <t>PRIJEVOZNA SREDSTVA</t>
  </si>
  <si>
    <t>KOMBI VOZIKA</t>
  </si>
  <si>
    <t>ZATEZNE KAMATE IZ OBVEZNIH ODNOSA</t>
  </si>
  <si>
    <t>DODATNA ULAGANJA NA GRAĐEV. OBJEKTIMA</t>
  </si>
  <si>
    <t>MATER. I DIJELOVI ZA TEK.I INV. ODRŽAV. GRAĐ. OBJEK.</t>
  </si>
  <si>
    <t>USLUGE TEK. I INV. ODRŽAVANJA TRANSPORT. SRED.</t>
  </si>
  <si>
    <t>DERATIZACIJA I SEZINSEKCIJA</t>
  </si>
  <si>
    <t>I  Z  V  O  R</t>
  </si>
  <si>
    <t>511 / DRŽ.PROR.</t>
  </si>
  <si>
    <t>122 / DEC</t>
  </si>
  <si>
    <t>45 / UPLATE ROD.</t>
  </si>
  <si>
    <t>32 / VLASTITI</t>
  </si>
  <si>
    <t>49 / VIŠAK</t>
  </si>
  <si>
    <t>Zatezne kamate iz obveznih odnosa</t>
  </si>
  <si>
    <t>Sufinanciranje cijene usluge, participacije i slično</t>
  </si>
  <si>
    <t>Prihodi po posebnim propisima</t>
  </si>
  <si>
    <t>Prihodi od upravnih i administrativnih pristojbi, pristojbi po posebnim propisima i naknada</t>
  </si>
  <si>
    <t>Kombi vozila</t>
  </si>
  <si>
    <t>Prijevozna sredstva</t>
  </si>
  <si>
    <t>Dodatna ulaganja na građevinskim objektima</t>
  </si>
  <si>
    <t xml:space="preserve">     Prihodi za posebne namjene           (45)</t>
  </si>
  <si>
    <t xml:space="preserve">     Višak prihoda                                (92)</t>
  </si>
  <si>
    <t>Izvor 45</t>
  </si>
  <si>
    <t>Prihodi za posebne namjene</t>
  </si>
  <si>
    <t>Izvor 49</t>
  </si>
  <si>
    <t>Ekon. klas. 451</t>
  </si>
  <si>
    <t>Dodatna ulaganja na građ. Objektima</t>
  </si>
  <si>
    <t>Aktivnost A000291</t>
  </si>
  <si>
    <t>Prehrana i smještaj - učenički domovi</t>
  </si>
  <si>
    <t xml:space="preserve">OSTVARENJE/IZVRŠENJE 
01.-12.2024. </t>
  </si>
  <si>
    <t xml:space="preserve">OSTVARENJE/IZVRŠENJE 
01.-12.2025. </t>
  </si>
  <si>
    <r>
      <rPr>
        <b/>
        <sz val="10"/>
        <color theme="1"/>
        <rFont val="Arial Black"/>
        <family val="2"/>
        <charset val="238"/>
      </rPr>
      <t>IZVJEŠTAJ O IZVRŠENJU FINANCIJSKOG PLANA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Arial Black"/>
        <family val="2"/>
        <charset val="238"/>
      </rPr>
      <t xml:space="preserve"> I - XII 2025.</t>
    </r>
  </si>
  <si>
    <t>I - XII 2024.</t>
  </si>
  <si>
    <t>I - XII 2025.</t>
  </si>
  <si>
    <t>U Bjelovaru,  31.12.2025.</t>
  </si>
  <si>
    <t>7=5/3*100</t>
  </si>
  <si>
    <t>Ravnateljica Doma učenika srednjih škola Bjelovar:</t>
  </si>
  <si>
    <t>Ivana Tomić, prof.</t>
  </si>
  <si>
    <t>KLASA: 400-02/26-01/01</t>
  </si>
  <si>
    <t>URBROJ: 2103-94-01-26-1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</si>
</sst>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\ _k_n_-;\-* #,##0\ _k_n_-;_-* &quot;-&quot;??\ _k_n_-;_-@_-"/>
  </numFmts>
  <fonts count="6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Arial Narrow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 Black"/>
      <family val="2"/>
      <charset val="238"/>
    </font>
    <font>
      <sz val="7.5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4" tint="-0.249977111117893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4" tint="-0.249977111117893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sz val="14"/>
      <color rgb="FF0070C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70C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0"/>
      <color rgb="FFC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3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2" xfId="0" applyBorder="1" applyAlignment="1">
      <alignment horizontal="center"/>
    </xf>
    <xf numFmtId="0" fontId="2" fillId="0" borderId="2" xfId="0" applyFont="1" applyBorder="1"/>
    <xf numFmtId="0" fontId="5" fillId="0" borderId="3" xfId="0" applyFont="1" applyBorder="1" applyAlignment="1">
      <alignment horizontal="center"/>
    </xf>
    <xf numFmtId="164" fontId="2" fillId="0" borderId="0" xfId="1" applyFont="1"/>
    <xf numFmtId="164" fontId="2" fillId="0" borderId="2" xfId="1" applyFont="1" applyBorder="1"/>
    <xf numFmtId="0" fontId="2" fillId="0" borderId="4" xfId="0" applyFont="1" applyBorder="1"/>
    <xf numFmtId="0" fontId="5" fillId="0" borderId="5" xfId="0" applyFont="1" applyBorder="1" applyAlignment="1">
      <alignment horizontal="center"/>
    </xf>
    <xf numFmtId="164" fontId="2" fillId="0" borderId="0" xfId="1" applyFont="1" applyBorder="1"/>
    <xf numFmtId="164" fontId="2" fillId="0" borderId="1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1" applyFont="1" applyBorder="1"/>
    <xf numFmtId="0" fontId="6" fillId="0" borderId="1" xfId="0" applyFont="1" applyBorder="1"/>
    <xf numFmtId="164" fontId="3" fillId="0" borderId="0" xfId="1" applyFont="1" applyBorder="1"/>
    <xf numFmtId="0" fontId="0" fillId="0" borderId="0" xfId="0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0" xfId="0" applyFont="1"/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2" xfId="0" applyFont="1" applyBorder="1"/>
    <xf numFmtId="164" fontId="3" fillId="0" borderId="2" xfId="1" applyFont="1" applyBorder="1"/>
    <xf numFmtId="164" fontId="5" fillId="0" borderId="0" xfId="1" applyFont="1" applyAlignment="1">
      <alignment horizontal="center"/>
    </xf>
    <xf numFmtId="164" fontId="2" fillId="0" borderId="9" xfId="1" applyFont="1" applyBorder="1"/>
    <xf numFmtId="164" fontId="2" fillId="0" borderId="1" xfId="1" applyFont="1" applyBorder="1" applyAlignment="1">
      <alignment horizontal="center"/>
    </xf>
    <xf numFmtId="164" fontId="7" fillId="0" borderId="0" xfId="1" applyFont="1"/>
    <xf numFmtId="164" fontId="7" fillId="0" borderId="0" xfId="1" applyFont="1" applyBorder="1"/>
    <xf numFmtId="0" fontId="2" fillId="0" borderId="0" xfId="0" applyFont="1" applyAlignment="1">
      <alignment horizontal="left"/>
    </xf>
    <xf numFmtId="164" fontId="2" fillId="0" borderId="1" xfId="1" applyFont="1" applyBorder="1" applyAlignment="1">
      <alignment horizontal="center" wrapText="1"/>
    </xf>
    <xf numFmtId="164" fontId="8" fillId="0" borderId="1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" xfId="1" applyFont="1" applyBorder="1" applyAlignment="1"/>
    <xf numFmtId="165" fontId="2" fillId="0" borderId="0" xfId="1" applyNumberFormat="1" applyFont="1"/>
    <xf numFmtId="165" fontId="5" fillId="0" borderId="1" xfId="1" applyNumberFormat="1" applyFont="1" applyBorder="1" applyAlignment="1">
      <alignment horizontal="center"/>
    </xf>
    <xf numFmtId="165" fontId="9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/>
    <xf numFmtId="0" fontId="0" fillId="0" borderId="2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5" fillId="0" borderId="0" xfId="1" applyFont="1"/>
    <xf numFmtId="0" fontId="0" fillId="0" borderId="0" xfId="0" applyBorder="1"/>
    <xf numFmtId="164" fontId="2" fillId="0" borderId="1" xfId="0" applyNumberFormat="1" applyFont="1" applyBorder="1"/>
    <xf numFmtId="0" fontId="13" fillId="0" borderId="1" xfId="0" applyFont="1" applyBorder="1" applyAlignment="1">
      <alignment horizontal="center"/>
    </xf>
    <xf numFmtId="164" fontId="14" fillId="0" borderId="1" xfId="1" applyFont="1" applyBorder="1"/>
    <xf numFmtId="164" fontId="14" fillId="0" borderId="0" xfId="1" applyFont="1" applyBorder="1"/>
    <xf numFmtId="165" fontId="14" fillId="0" borderId="1" xfId="1" applyNumberFormat="1" applyFont="1" applyBorder="1"/>
    <xf numFmtId="0" fontId="13" fillId="0" borderId="0" xfId="0" applyFont="1"/>
    <xf numFmtId="164" fontId="15" fillId="0" borderId="1" xfId="1" applyFont="1" applyBorder="1"/>
    <xf numFmtId="0" fontId="16" fillId="0" borderId="1" xfId="0" applyFont="1" applyBorder="1" applyAlignment="1">
      <alignment horizontal="center"/>
    </xf>
    <xf numFmtId="0" fontId="15" fillId="0" borderId="1" xfId="0" applyFont="1" applyBorder="1"/>
    <xf numFmtId="164" fontId="15" fillId="0" borderId="0" xfId="1" applyFont="1" applyBorder="1"/>
    <xf numFmtId="0" fontId="16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17" fillId="0" borderId="1" xfId="1" applyFont="1" applyBorder="1"/>
    <xf numFmtId="165" fontId="15" fillId="0" borderId="1" xfId="1" applyNumberFormat="1" applyFont="1" applyBorder="1"/>
    <xf numFmtId="164" fontId="3" fillId="0" borderId="9" xfId="1" applyFont="1" applyBorder="1"/>
    <xf numFmtId="0" fontId="5" fillId="0" borderId="1" xfId="0" applyFont="1" applyBorder="1"/>
    <xf numFmtId="0" fontId="5" fillId="0" borderId="9" xfId="0" applyFont="1" applyBorder="1" applyAlignment="1">
      <alignment horizontal="center"/>
    </xf>
    <xf numFmtId="164" fontId="18" fillId="0" borderId="1" xfId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0" xfId="1" applyFont="1" applyBorder="1"/>
    <xf numFmtId="0" fontId="3" fillId="0" borderId="5" xfId="0" applyFont="1" applyBorder="1" applyAlignment="1">
      <alignment horizontal="left"/>
    </xf>
    <xf numFmtId="165" fontId="2" fillId="0" borderId="2" xfId="1" applyNumberFormat="1" applyFont="1" applyBorder="1"/>
    <xf numFmtId="164" fontId="2" fillId="0" borderId="7" xfId="1" applyFont="1" applyBorder="1"/>
    <xf numFmtId="164" fontId="8" fillId="0" borderId="0" xfId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18" fillId="0" borderId="0" xfId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4" fontId="20" fillId="0" borderId="1" xfId="1" applyFont="1" applyBorder="1" applyAlignment="1">
      <alignment horizontal="center"/>
    </xf>
    <xf numFmtId="164" fontId="19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9" xfId="0" applyFont="1" applyBorder="1"/>
    <xf numFmtId="165" fontId="3" fillId="0" borderId="9" xfId="1" applyNumberFormat="1" applyFont="1" applyBorder="1"/>
    <xf numFmtId="0" fontId="0" fillId="0" borderId="9" xfId="0" applyFont="1" applyBorder="1" applyAlignment="1">
      <alignment horizontal="center"/>
    </xf>
    <xf numFmtId="0" fontId="2" fillId="0" borderId="9" xfId="0" applyFont="1" applyBorder="1"/>
    <xf numFmtId="165" fontId="2" fillId="0" borderId="9" xfId="1" applyNumberFormat="1" applyFont="1" applyBorder="1"/>
    <xf numFmtId="164" fontId="14" fillId="0" borderId="2" xfId="1" applyFont="1" applyBorder="1"/>
    <xf numFmtId="0" fontId="5" fillId="0" borderId="0" xfId="0" applyFont="1"/>
    <xf numFmtId="164" fontId="2" fillId="0" borderId="10" xfId="1" applyFont="1" applyBorder="1"/>
    <xf numFmtId="164" fontId="0" fillId="0" borderId="1" xfId="1" applyFont="1" applyBorder="1"/>
    <xf numFmtId="0" fontId="25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right" vertical="center"/>
    </xf>
    <xf numFmtId="0" fontId="27" fillId="0" borderId="1" xfId="0" quotePrefix="1" applyFont="1" applyBorder="1" applyAlignment="1">
      <alignment horizontal="center" vertical="center" wrapText="1"/>
    </xf>
    <xf numFmtId="0" fontId="28" fillId="0" borderId="1" xfId="0" quotePrefix="1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2" fillId="0" borderId="0" xfId="0" applyFont="1"/>
    <xf numFmtId="0" fontId="27" fillId="2" borderId="1" xfId="0" applyFont="1" applyFill="1" applyBorder="1" applyAlignment="1">
      <alignment horizontal="center" vertical="center" wrapText="1"/>
    </xf>
    <xf numFmtId="0" fontId="28" fillId="0" borderId="1" xfId="0" quotePrefix="1" applyFont="1" applyBorder="1" applyAlignment="1">
      <alignment horizontal="center" vertical="center"/>
    </xf>
    <xf numFmtId="0" fontId="32" fillId="0" borderId="10" xfId="0" applyFont="1" applyBorder="1" applyAlignment="1">
      <alignment horizontal="right" vertical="center"/>
    </xf>
    <xf numFmtId="2" fontId="29" fillId="0" borderId="1" xfId="1" applyNumberFormat="1" applyFont="1" applyBorder="1" applyAlignment="1">
      <alignment horizontal="center" vertical="center" wrapText="1"/>
    </xf>
    <xf numFmtId="2" fontId="22" fillId="0" borderId="1" xfId="1" applyNumberFormat="1" applyFont="1" applyBorder="1" applyAlignment="1">
      <alignment horizontal="center"/>
    </xf>
    <xf numFmtId="1" fontId="22" fillId="0" borderId="1" xfId="1" applyNumberFormat="1" applyFont="1" applyBorder="1" applyAlignment="1">
      <alignment horizontal="center"/>
    </xf>
    <xf numFmtId="1" fontId="27" fillId="3" borderId="1" xfId="1" applyNumberFormat="1" applyFont="1" applyFill="1" applyBorder="1" applyAlignment="1">
      <alignment horizontal="center" vertical="center" wrapText="1"/>
    </xf>
    <xf numFmtId="2" fontId="27" fillId="3" borderId="1" xfId="1" quotePrefix="1" applyNumberFormat="1" applyFont="1" applyFill="1" applyBorder="1" applyAlignment="1">
      <alignment horizontal="center" wrapText="1"/>
    </xf>
    <xf numFmtId="0" fontId="22" fillId="0" borderId="0" xfId="0" applyFont="1" applyAlignment="1">
      <alignment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29" fillId="2" borderId="1" xfId="0" quotePrefix="1" applyFont="1" applyFill="1" applyBorder="1" applyAlignment="1">
      <alignment horizontal="left" vertical="center"/>
    </xf>
    <xf numFmtId="0" fontId="34" fillId="2" borderId="1" xfId="0" quotePrefix="1" applyFont="1" applyFill="1" applyBorder="1" applyAlignment="1">
      <alignment horizontal="left" vertical="center"/>
    </xf>
    <xf numFmtId="0" fontId="24" fillId="2" borderId="1" xfId="0" quotePrefix="1" applyFont="1" applyFill="1" applyBorder="1" applyAlignment="1">
      <alignment horizontal="left" vertical="center"/>
    </xf>
    <xf numFmtId="0" fontId="29" fillId="2" borderId="1" xfId="0" quotePrefix="1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vertical="center" wrapText="1"/>
    </xf>
    <xf numFmtId="0" fontId="36" fillId="0" borderId="0" xfId="0" applyFont="1" applyAlignment="1">
      <alignment vertical="center" wrapText="1"/>
    </xf>
    <xf numFmtId="0" fontId="29" fillId="0" borderId="1" xfId="3" applyFont="1" applyBorder="1" applyAlignment="1">
      <alignment horizontal="left" vertical="center" wrapText="1"/>
    </xf>
    <xf numFmtId="164" fontId="22" fillId="0" borderId="0" xfId="1" applyFont="1" applyAlignment="1">
      <alignment vertical="center" wrapText="1"/>
    </xf>
    <xf numFmtId="164" fontId="22" fillId="2" borderId="1" xfId="1" applyFont="1" applyFill="1" applyBorder="1" applyAlignment="1">
      <alignment horizontal="right"/>
    </xf>
    <xf numFmtId="164" fontId="30" fillId="0" borderId="0" xfId="1" applyFont="1" applyAlignment="1">
      <alignment horizontal="center" vertical="center" wrapText="1"/>
    </xf>
    <xf numFmtId="164" fontId="22" fillId="3" borderId="1" xfId="1" applyFont="1" applyFill="1" applyBorder="1" applyAlignment="1">
      <alignment horizontal="center" vertical="center" wrapText="1"/>
    </xf>
    <xf numFmtId="164" fontId="4" fillId="0" borderId="0" xfId="1" applyFont="1"/>
    <xf numFmtId="164" fontId="38" fillId="0" borderId="1" xfId="1" applyFont="1" applyBorder="1"/>
    <xf numFmtId="164" fontId="27" fillId="2" borderId="1" xfId="1" applyFont="1" applyFill="1" applyBorder="1" applyAlignment="1">
      <alignment horizontal="right"/>
    </xf>
    <xf numFmtId="0" fontId="29" fillId="2" borderId="0" xfId="0" quotePrefix="1" applyFont="1" applyFill="1" applyBorder="1" applyAlignment="1">
      <alignment horizontal="left" vertical="center"/>
    </xf>
    <xf numFmtId="0" fontId="29" fillId="2" borderId="0" xfId="0" quotePrefix="1" applyFont="1" applyFill="1" applyBorder="1" applyAlignment="1">
      <alignment horizontal="left" vertical="center" wrapText="1"/>
    </xf>
    <xf numFmtId="164" fontId="22" fillId="2" borderId="0" xfId="1" applyFont="1" applyFill="1" applyBorder="1" applyAlignment="1">
      <alignment horizontal="right"/>
    </xf>
    <xf numFmtId="0" fontId="39" fillId="0" borderId="1" xfId="0" applyFont="1" applyFill="1" applyBorder="1" applyAlignment="1">
      <alignment horizontal="center" vertical="center" wrapText="1"/>
    </xf>
    <xf numFmtId="0" fontId="40" fillId="0" borderId="1" xfId="1" applyNumberFormat="1" applyFont="1" applyFill="1" applyBorder="1" applyAlignment="1">
      <alignment horizontal="center" vertical="center" wrapText="1"/>
    </xf>
    <xf numFmtId="0" fontId="37" fillId="0" borderId="1" xfId="1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9" fillId="0" borderId="1" xfId="2" applyFont="1" applyBorder="1" applyAlignment="1">
      <alignment horizontal="left" vertical="center" wrapText="1"/>
    </xf>
    <xf numFmtId="0" fontId="29" fillId="4" borderId="1" xfId="2" applyFont="1" applyFill="1" applyBorder="1" applyAlignment="1">
      <alignment horizontal="left" vertical="center" wrapText="1"/>
    </xf>
    <xf numFmtId="0" fontId="29" fillId="0" borderId="1" xfId="4" applyFont="1" applyBorder="1" applyAlignment="1">
      <alignment vertical="center" wrapText="1"/>
    </xf>
    <xf numFmtId="0" fontId="22" fillId="0" borderId="1" xfId="5" applyFont="1" applyBorder="1" applyAlignment="1">
      <alignment horizontal="left" wrapText="1"/>
    </xf>
    <xf numFmtId="2" fontId="29" fillId="3" borderId="1" xfId="1" applyNumberFormat="1" applyFont="1" applyFill="1" applyBorder="1" applyAlignment="1">
      <alignment horizontal="center" wrapText="1"/>
    </xf>
    <xf numFmtId="1" fontId="27" fillId="3" borderId="1" xfId="1" applyNumberFormat="1" applyFont="1" applyFill="1" applyBorder="1" applyAlignment="1">
      <alignment horizontal="center"/>
    </xf>
    <xf numFmtId="0" fontId="22" fillId="0" borderId="1" xfId="5" applyFont="1" applyFill="1" applyBorder="1" applyAlignment="1">
      <alignment horizontal="left" wrapText="1"/>
    </xf>
    <xf numFmtId="0" fontId="22" fillId="0" borderId="1" xfId="6" applyFont="1" applyFill="1" applyBorder="1" applyAlignment="1">
      <alignment horizontal="left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7" fillId="3" borderId="1" xfId="0" applyNumberFormat="1" applyFont="1" applyFill="1" applyBorder="1" applyAlignment="1" applyProtection="1">
      <alignment horizontal="center" vertical="center" wrapText="1"/>
    </xf>
    <xf numFmtId="0" fontId="28" fillId="3" borderId="1" xfId="0" applyNumberFormat="1" applyFont="1" applyFill="1" applyBorder="1" applyAlignment="1" applyProtection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left" vertical="center" wrapText="1"/>
    </xf>
    <xf numFmtId="0" fontId="34" fillId="2" borderId="1" xfId="0" quotePrefix="1" applyFont="1" applyFill="1" applyBorder="1" applyAlignment="1">
      <alignment horizontal="left" vertical="center" wrapText="1" indent="1"/>
    </xf>
    <xf numFmtId="0" fontId="34" fillId="2" borderId="1" xfId="0" applyFont="1" applyFill="1" applyBorder="1" applyAlignment="1">
      <alignment horizontal="left" vertical="center" indent="1"/>
    </xf>
    <xf numFmtId="0" fontId="34" fillId="2" borderId="1" xfId="0" applyNumberFormat="1" applyFont="1" applyFill="1" applyBorder="1" applyAlignment="1" applyProtection="1">
      <alignment horizontal="left" vertical="center" wrapText="1" inden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164" fontId="22" fillId="2" borderId="1" xfId="1" applyFont="1" applyFill="1" applyBorder="1" applyAlignment="1" applyProtection="1">
      <alignment horizontal="right" wrapText="1"/>
    </xf>
    <xf numFmtId="165" fontId="0" fillId="0" borderId="1" xfId="1" applyNumberFormat="1" applyFont="1" applyBorder="1"/>
    <xf numFmtId="0" fontId="36" fillId="0" borderId="0" xfId="0" applyNumberFormat="1" applyFont="1" applyFill="1" applyBorder="1" applyAlignment="1" applyProtection="1">
      <alignment vertical="center" wrapText="1"/>
    </xf>
    <xf numFmtId="164" fontId="24" fillId="2" borderId="1" xfId="1" applyFont="1" applyFill="1" applyBorder="1" applyAlignment="1" applyProtection="1">
      <alignment vertical="center" wrapText="1"/>
    </xf>
    <xf numFmtId="165" fontId="38" fillId="0" borderId="1" xfId="1" applyNumberFormat="1" applyFont="1" applyBorder="1"/>
    <xf numFmtId="165" fontId="41" fillId="0" borderId="1" xfId="1" applyNumberFormat="1" applyFont="1" applyBorder="1"/>
    <xf numFmtId="0" fontId="34" fillId="2" borderId="1" xfId="0" quotePrefix="1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/>
    </xf>
    <xf numFmtId="0" fontId="29" fillId="2" borderId="1" xfId="0" applyNumberFormat="1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vertical="center" wrapText="1"/>
    </xf>
    <xf numFmtId="0" fontId="36" fillId="2" borderId="0" xfId="0" applyNumberFormat="1" applyFont="1" applyFill="1" applyBorder="1" applyAlignment="1" applyProtection="1">
      <alignment vertical="center" wrapText="1"/>
    </xf>
    <xf numFmtId="0" fontId="27" fillId="3" borderId="8" xfId="0" applyNumberFormat="1" applyFont="1" applyFill="1" applyBorder="1" applyAlignment="1" applyProtection="1">
      <alignment horizontal="center" vertical="center" wrapText="1"/>
    </xf>
    <xf numFmtId="0" fontId="28" fillId="3" borderId="8" xfId="0" applyNumberFormat="1" applyFont="1" applyFill="1" applyBorder="1" applyAlignment="1" applyProtection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left" vertical="center"/>
    </xf>
    <xf numFmtId="0" fontId="24" fillId="2" borderId="1" xfId="0" applyNumberFormat="1" applyFont="1" applyFill="1" applyBorder="1" applyAlignment="1" applyProtection="1">
      <alignment vertical="center" wrapText="1"/>
    </xf>
    <xf numFmtId="0" fontId="29" fillId="2" borderId="1" xfId="0" applyNumberFormat="1" applyFont="1" applyFill="1" applyBorder="1" applyAlignment="1" applyProtection="1">
      <alignment vertical="center" wrapText="1"/>
    </xf>
    <xf numFmtId="2" fontId="22" fillId="2" borderId="1" xfId="1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22" fillId="2" borderId="1" xfId="1" applyNumberFormat="1" applyFont="1" applyFill="1" applyBorder="1" applyAlignment="1" applyProtection="1">
      <alignment horizontal="center" wrapText="1"/>
    </xf>
    <xf numFmtId="0" fontId="29" fillId="0" borderId="1" xfId="7" applyFont="1" applyFill="1" applyBorder="1" applyAlignment="1">
      <alignment horizontal="left" vertical="center" wrapText="1"/>
    </xf>
    <xf numFmtId="0" fontId="29" fillId="0" borderId="1" xfId="8" applyFont="1" applyFill="1" applyBorder="1" applyAlignment="1">
      <alignment horizontal="left" vertical="center" wrapText="1"/>
    </xf>
    <xf numFmtId="2" fontId="27" fillId="2" borderId="1" xfId="1" applyNumberFormat="1" applyFont="1" applyFill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0" fontId="44" fillId="0" borderId="1" xfId="0" applyFont="1" applyBorder="1" applyAlignment="1">
      <alignment horizontal="left" vertical="center" wrapText="1"/>
    </xf>
    <xf numFmtId="164" fontId="45" fillId="0" borderId="1" xfId="1" applyFont="1" applyBorder="1" applyAlignment="1">
      <alignment vertical="center"/>
    </xf>
    <xf numFmtId="164" fontId="46" fillId="0" borderId="1" xfId="1" applyFont="1" applyBorder="1" applyAlignment="1">
      <alignment horizontal="right"/>
    </xf>
    <xf numFmtId="165" fontId="46" fillId="0" borderId="1" xfId="1" applyNumberFormat="1" applyFont="1" applyBorder="1" applyAlignment="1">
      <alignment horizontal="right"/>
    </xf>
    <xf numFmtId="164" fontId="47" fillId="3" borderId="1" xfId="1" applyFont="1" applyFill="1" applyBorder="1" applyAlignment="1">
      <alignment vertical="center"/>
    </xf>
    <xf numFmtId="165" fontId="48" fillId="3" borderId="1" xfId="1" applyNumberFormat="1" applyFont="1" applyFill="1" applyBorder="1" applyAlignment="1">
      <alignment horizontal="right"/>
    </xf>
    <xf numFmtId="164" fontId="45" fillId="0" borderId="1" xfId="1" applyFont="1" applyBorder="1" applyAlignment="1">
      <alignment vertical="center" wrapText="1"/>
    </xf>
    <xf numFmtId="164" fontId="47" fillId="3" borderId="1" xfId="1" applyFont="1" applyFill="1" applyBorder="1" applyAlignment="1">
      <alignment vertical="center" wrapText="1"/>
    </xf>
    <xf numFmtId="164" fontId="48" fillId="2" borderId="1" xfId="1" applyFont="1" applyFill="1" applyBorder="1" applyAlignment="1">
      <alignment horizontal="right"/>
    </xf>
    <xf numFmtId="164" fontId="48" fillId="2" borderId="1" xfId="1" applyFont="1" applyFill="1" applyBorder="1"/>
    <xf numFmtId="164" fontId="46" fillId="2" borderId="1" xfId="1" applyFont="1" applyFill="1" applyBorder="1" applyAlignment="1">
      <alignment horizontal="right"/>
    </xf>
    <xf numFmtId="164" fontId="49" fillId="0" borderId="1" xfId="1" applyFont="1" applyBorder="1"/>
    <xf numFmtId="165" fontId="50" fillId="0" borderId="1" xfId="1" applyNumberFormat="1" applyFont="1" applyBorder="1"/>
    <xf numFmtId="165" fontId="49" fillId="0" borderId="1" xfId="1" applyNumberFormat="1" applyFont="1" applyBorder="1"/>
    <xf numFmtId="165" fontId="22" fillId="2" borderId="1" xfId="1" applyNumberFormat="1" applyFont="1" applyFill="1" applyBorder="1" applyAlignment="1">
      <alignment horizontal="center"/>
    </xf>
    <xf numFmtId="0" fontId="28" fillId="3" borderId="2" xfId="0" applyNumberFormat="1" applyFont="1" applyFill="1" applyBorder="1" applyAlignment="1" applyProtection="1">
      <alignment horizontal="center" vertical="center" wrapText="1"/>
    </xf>
    <xf numFmtId="0" fontId="51" fillId="2" borderId="1" xfId="0" applyNumberFormat="1" applyFont="1" applyFill="1" applyBorder="1" applyAlignment="1" applyProtection="1">
      <alignment horizontal="left" vertical="center" wrapText="1"/>
    </xf>
    <xf numFmtId="164" fontId="51" fillId="2" borderId="1" xfId="1" applyFont="1" applyFill="1" applyBorder="1" applyAlignment="1">
      <alignment horizontal="right"/>
    </xf>
    <xf numFmtId="165" fontId="51" fillId="2" borderId="1" xfId="1" applyNumberFormat="1" applyFont="1" applyFill="1" applyBorder="1" applyAlignment="1">
      <alignment horizontal="center"/>
    </xf>
    <xf numFmtId="0" fontId="52" fillId="2" borderId="1" xfId="0" applyNumberFormat="1" applyFont="1" applyFill="1" applyBorder="1" applyAlignment="1" applyProtection="1">
      <alignment horizontal="left" vertical="center" wrapText="1"/>
    </xf>
    <xf numFmtId="164" fontId="52" fillId="2" borderId="1" xfId="1" applyFont="1" applyFill="1" applyBorder="1" applyAlignment="1">
      <alignment horizontal="right"/>
    </xf>
    <xf numFmtId="165" fontId="52" fillId="2" borderId="1" xfId="1" applyNumberFormat="1" applyFont="1" applyFill="1" applyBorder="1" applyAlignment="1">
      <alignment horizontal="center"/>
    </xf>
    <xf numFmtId="0" fontId="53" fillId="2" borderId="1" xfId="0" applyNumberFormat="1" applyFont="1" applyFill="1" applyBorder="1" applyAlignment="1" applyProtection="1">
      <alignment horizontal="left" vertical="center" wrapText="1"/>
    </xf>
    <xf numFmtId="164" fontId="53" fillId="2" borderId="1" xfId="1" applyFont="1" applyFill="1" applyBorder="1" applyAlignment="1">
      <alignment horizontal="right"/>
    </xf>
    <xf numFmtId="165" fontId="53" fillId="2" borderId="1" xfId="1" applyNumberFormat="1" applyFont="1" applyFill="1" applyBorder="1" applyAlignment="1">
      <alignment horizontal="center"/>
    </xf>
    <xf numFmtId="0" fontId="54" fillId="2" borderId="1" xfId="0" applyNumberFormat="1" applyFont="1" applyFill="1" applyBorder="1" applyAlignment="1" applyProtection="1">
      <alignment horizontal="left" vertical="center" wrapText="1"/>
    </xf>
    <xf numFmtId="164" fontId="54" fillId="2" borderId="1" xfId="1" applyFont="1" applyFill="1" applyBorder="1" applyAlignment="1">
      <alignment horizontal="right"/>
    </xf>
    <xf numFmtId="165" fontId="54" fillId="2" borderId="1" xfId="1" applyNumberFormat="1" applyFont="1" applyFill="1" applyBorder="1" applyAlignment="1">
      <alignment horizontal="center"/>
    </xf>
    <xf numFmtId="0" fontId="54" fillId="0" borderId="1" xfId="0" applyFont="1" applyBorder="1" applyAlignment="1">
      <alignment horizontal="left" vertical="center" wrapText="1"/>
    </xf>
    <xf numFmtId="165" fontId="46" fillId="0" borderId="1" xfId="1" applyNumberFormat="1" applyFont="1" applyBorder="1" applyAlignment="1">
      <alignment wrapText="1"/>
    </xf>
    <xf numFmtId="164" fontId="55" fillId="2" borderId="1" xfId="1" applyFont="1" applyFill="1" applyBorder="1" applyAlignment="1">
      <alignment horizontal="right"/>
    </xf>
    <xf numFmtId="164" fontId="3" fillId="0" borderId="10" xfId="1" applyFont="1" applyBorder="1"/>
    <xf numFmtId="0" fontId="24" fillId="2" borderId="1" xfId="0" quotePrefix="1" applyFont="1" applyFill="1" applyBorder="1" applyAlignment="1">
      <alignment horizontal="left" vertical="center" wrapText="1"/>
    </xf>
    <xf numFmtId="164" fontId="8" fillId="0" borderId="1" xfId="1" applyFont="1" applyBorder="1"/>
    <xf numFmtId="1" fontId="50" fillId="0" borderId="1" xfId="0" applyNumberFormat="1" applyFont="1" applyBorder="1" applyAlignment="1">
      <alignment horizontal="center"/>
    </xf>
    <xf numFmtId="164" fontId="57" fillId="2" borderId="1" xfId="1" applyFont="1" applyFill="1" applyBorder="1" applyAlignment="1">
      <alignment horizontal="right"/>
    </xf>
    <xf numFmtId="1" fontId="56" fillId="0" borderId="1" xfId="0" applyNumberFormat="1" applyFont="1" applyBorder="1" applyAlignment="1">
      <alignment horizontal="center"/>
    </xf>
    <xf numFmtId="164" fontId="56" fillId="0" borderId="1" xfId="1" applyFont="1" applyBorder="1"/>
    <xf numFmtId="164" fontId="58" fillId="2" borderId="1" xfId="1" applyFont="1" applyFill="1" applyBorder="1" applyAlignment="1">
      <alignment horizontal="right"/>
    </xf>
    <xf numFmtId="164" fontId="57" fillId="2" borderId="1" xfId="1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164" fontId="56" fillId="0" borderId="0" xfId="1" applyFont="1"/>
    <xf numFmtId="164" fontId="22" fillId="2" borderId="1" xfId="1" applyFont="1" applyFill="1" applyBorder="1" applyAlignment="1" applyProtection="1">
      <alignment horizontal="center" wrapText="1"/>
    </xf>
    <xf numFmtId="164" fontId="11" fillId="0" borderId="0" xfId="1" applyFont="1" applyBorder="1"/>
    <xf numFmtId="0" fontId="27" fillId="0" borderId="1" xfId="0" quotePrefix="1" applyFont="1" applyBorder="1" applyAlignment="1">
      <alignment horizontal="center" vertical="center" wrapText="1"/>
    </xf>
    <xf numFmtId="164" fontId="12" fillId="0" borderId="1" xfId="1" applyFont="1" applyBorder="1"/>
    <xf numFmtId="0" fontId="2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/>
    <xf numFmtId="165" fontId="3" fillId="0" borderId="0" xfId="1" applyNumberFormat="1" applyFont="1" applyBorder="1"/>
    <xf numFmtId="0" fontId="3" fillId="0" borderId="0" xfId="0" applyFont="1" applyBorder="1"/>
    <xf numFmtId="164" fontId="9" fillId="0" borderId="9" xfId="1" applyFont="1" applyBorder="1" applyAlignment="1">
      <alignment horizontal="center"/>
    </xf>
    <xf numFmtId="164" fontId="9" fillId="0" borderId="9" xfId="1" applyFont="1" applyBorder="1" applyAlignment="1"/>
    <xf numFmtId="49" fontId="9" fillId="0" borderId="9" xfId="1" applyNumberFormat="1" applyFont="1" applyBorder="1" applyAlignment="1">
      <alignment horizontal="center"/>
    </xf>
    <xf numFmtId="164" fontId="56" fillId="0" borderId="1" xfId="1" applyFont="1" applyBorder="1" applyAlignment="1">
      <alignment horizontal="center"/>
    </xf>
    <xf numFmtId="0" fontId="2" fillId="0" borderId="0" xfId="0" applyFont="1" applyAlignment="1">
      <alignment horizontal="left"/>
    </xf>
    <xf numFmtId="0" fontId="59" fillId="0" borderId="1" xfId="3" applyFont="1" applyBorder="1" applyAlignment="1">
      <alignment horizontal="left" vertical="center" wrapText="1"/>
    </xf>
    <xf numFmtId="0" fontId="60" fillId="0" borderId="1" xfId="5" applyFont="1" applyBorder="1" applyAlignment="1">
      <alignment horizontal="left" wrapText="1"/>
    </xf>
    <xf numFmtId="164" fontId="41" fillId="0" borderId="1" xfId="1" applyFont="1" applyBorder="1"/>
    <xf numFmtId="165" fontId="27" fillId="2" borderId="1" xfId="1" applyNumberFormat="1" applyFont="1" applyFill="1" applyBorder="1" applyAlignment="1">
      <alignment horizontal="right"/>
    </xf>
    <xf numFmtId="164" fontId="56" fillId="0" borderId="1" xfId="0" applyNumberFormat="1" applyFont="1" applyBorder="1"/>
    <xf numFmtId="164" fontId="29" fillId="2" borderId="1" xfId="1" applyFont="1" applyFill="1" applyBorder="1" applyAlignment="1">
      <alignment horizontal="right"/>
    </xf>
    <xf numFmtId="164" fontId="62" fillId="2" borderId="1" xfId="1" applyFont="1" applyFill="1" applyBorder="1" applyAlignment="1">
      <alignment horizontal="right"/>
    </xf>
    <xf numFmtId="165" fontId="62" fillId="2" borderId="1" xfId="1" applyNumberFormat="1" applyFont="1" applyFill="1" applyBorder="1" applyAlignment="1">
      <alignment horizontal="center"/>
    </xf>
    <xf numFmtId="0" fontId="62" fillId="2" borderId="1" xfId="0" applyNumberFormat="1" applyFont="1" applyFill="1" applyBorder="1" applyAlignment="1" applyProtection="1">
      <alignment horizontal="left" vertical="center" wrapText="1"/>
    </xf>
    <xf numFmtId="164" fontId="64" fillId="0" borderId="0" xfId="1" applyFont="1"/>
    <xf numFmtId="164" fontId="64" fillId="0" borderId="0" xfId="1" applyFont="1" applyAlignment="1">
      <alignment horizontal="center"/>
    </xf>
    <xf numFmtId="164" fontId="65" fillId="0" borderId="0" xfId="1" applyFont="1" applyBorder="1"/>
    <xf numFmtId="164" fontId="65" fillId="0" borderId="10" xfId="1" applyFont="1" applyBorder="1"/>
    <xf numFmtId="164" fontId="65" fillId="0" borderId="10" xfId="1" applyFont="1" applyBorder="1" applyAlignment="1">
      <alignment horizontal="center"/>
    </xf>
    <xf numFmtId="164" fontId="65" fillId="0" borderId="0" xfId="1" applyFont="1"/>
    <xf numFmtId="0" fontId="65" fillId="0" borderId="0" xfId="0" applyFont="1"/>
    <xf numFmtId="0" fontId="63" fillId="0" borderId="0" xfId="0" applyFont="1"/>
    <xf numFmtId="0" fontId="27" fillId="0" borderId="1" xfId="0" quotePrefix="1" applyFont="1" applyBorder="1" applyAlignment="1">
      <alignment horizontal="center" vertical="center" wrapText="1"/>
    </xf>
    <xf numFmtId="0" fontId="29" fillId="3" borderId="7" xfId="0" applyFont="1" applyFill="1" applyBorder="1" applyAlignment="1">
      <alignment vertical="center"/>
    </xf>
    <xf numFmtId="164" fontId="61" fillId="0" borderId="0" xfId="1" applyFont="1"/>
    <xf numFmtId="0" fontId="0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7" fillId="0" borderId="6" xfId="0" quotePrefix="1" applyFont="1" applyBorder="1" applyAlignment="1">
      <alignment horizontal="center" vertical="center" wrapText="1"/>
    </xf>
    <xf numFmtId="0" fontId="27" fillId="0" borderId="7" xfId="0" quotePrefix="1" applyFont="1" applyBorder="1" applyAlignment="1">
      <alignment horizontal="center" vertical="center" wrapText="1"/>
    </xf>
    <xf numFmtId="0" fontId="27" fillId="0" borderId="8" xfId="0" quotePrefix="1" applyFont="1" applyBorder="1" applyAlignment="1">
      <alignment horizontal="center" vertical="center" wrapText="1"/>
    </xf>
    <xf numFmtId="0" fontId="28" fillId="0" borderId="6" xfId="0" quotePrefix="1" applyFont="1" applyBorder="1" applyAlignment="1">
      <alignment horizontal="center" wrapText="1"/>
    </xf>
    <xf numFmtId="0" fontId="28" fillId="0" borderId="7" xfId="0" quotePrefix="1" applyFont="1" applyBorder="1" applyAlignment="1">
      <alignment horizontal="center" wrapText="1"/>
    </xf>
    <xf numFmtId="0" fontId="28" fillId="0" borderId="8" xfId="0" quotePrefix="1" applyFont="1" applyBorder="1" applyAlignment="1">
      <alignment horizont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7" fillId="3" borderId="6" xfId="0" quotePrefix="1" applyFont="1" applyFill="1" applyBorder="1" applyAlignment="1">
      <alignment horizontal="left" wrapText="1"/>
    </xf>
    <xf numFmtId="0" fontId="27" fillId="3" borderId="7" xfId="0" quotePrefix="1" applyFont="1" applyFill="1" applyBorder="1" applyAlignment="1">
      <alignment horizontal="left" wrapText="1"/>
    </xf>
    <xf numFmtId="0" fontId="27" fillId="3" borderId="8" xfId="0" quotePrefix="1" applyFont="1" applyFill="1" applyBorder="1" applyAlignment="1">
      <alignment horizontal="left" wrapText="1"/>
    </xf>
    <xf numFmtId="0" fontId="27" fillId="3" borderId="1" xfId="0" quotePrefix="1" applyFont="1" applyFill="1" applyBorder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28" fillId="0" borderId="6" xfId="0" quotePrefix="1" applyFont="1" applyBorder="1" applyAlignment="1">
      <alignment horizontal="center" vertical="center" wrapText="1"/>
    </xf>
    <xf numFmtId="0" fontId="28" fillId="0" borderId="7" xfId="0" quotePrefix="1" applyFont="1" applyBorder="1" applyAlignment="1">
      <alignment horizontal="center" vertical="center" wrapText="1"/>
    </xf>
    <xf numFmtId="0" fontId="29" fillId="0" borderId="7" xfId="0" applyFont="1" applyBorder="1" applyAlignment="1">
      <alignment vertical="center" wrapText="1"/>
    </xf>
    <xf numFmtId="0" fontId="24" fillId="3" borderId="6" xfId="0" applyFont="1" applyFill="1" applyBorder="1" applyAlignment="1">
      <alignment horizontal="left" vertical="center" wrapText="1"/>
    </xf>
    <xf numFmtId="0" fontId="24" fillId="3" borderId="7" xfId="0" applyFont="1" applyFill="1" applyBorder="1" applyAlignment="1">
      <alignment horizontal="left" vertical="center" wrapText="1"/>
    </xf>
    <xf numFmtId="0" fontId="24" fillId="3" borderId="8" xfId="0" applyFont="1" applyFill="1" applyBorder="1" applyAlignment="1">
      <alignment horizontal="left" vertical="center" wrapText="1"/>
    </xf>
    <xf numFmtId="0" fontId="24" fillId="0" borderId="6" xfId="0" quotePrefix="1" applyFont="1" applyBorder="1" applyAlignment="1">
      <alignment horizontal="left" vertical="center" wrapText="1"/>
    </xf>
    <xf numFmtId="0" fontId="24" fillId="0" borderId="7" xfId="0" quotePrefix="1" applyFont="1" applyBorder="1" applyAlignment="1">
      <alignment horizontal="left" vertical="center" wrapText="1"/>
    </xf>
    <xf numFmtId="0" fontId="24" fillId="0" borderId="8" xfId="0" quotePrefix="1" applyFont="1" applyBorder="1" applyAlignment="1">
      <alignment horizontal="left" vertical="center" wrapText="1"/>
    </xf>
    <xf numFmtId="0" fontId="24" fillId="0" borderId="6" xfId="0" quotePrefix="1" applyFont="1" applyBorder="1" applyAlignment="1">
      <alignment horizontal="left" vertical="center"/>
    </xf>
    <xf numFmtId="0" fontId="24" fillId="0" borderId="7" xfId="0" quotePrefix="1" applyFont="1" applyBorder="1" applyAlignment="1">
      <alignment horizontal="left" vertical="center"/>
    </xf>
    <xf numFmtId="0" fontId="24" fillId="0" borderId="8" xfId="0" quotePrefix="1" applyFont="1" applyBorder="1" applyAlignment="1">
      <alignment horizontal="left" vertical="center"/>
    </xf>
    <xf numFmtId="0" fontId="24" fillId="3" borderId="6" xfId="0" quotePrefix="1" applyFont="1" applyFill="1" applyBorder="1" applyAlignment="1">
      <alignment horizontal="left" vertical="center" wrapText="1"/>
    </xf>
    <xf numFmtId="0" fontId="24" fillId="3" borderId="7" xfId="0" quotePrefix="1" applyFont="1" applyFill="1" applyBorder="1" applyAlignment="1">
      <alignment horizontal="left" vertical="center" wrapText="1"/>
    </xf>
    <xf numFmtId="0" fontId="24" fillId="3" borderId="8" xfId="0" quotePrefix="1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7" fillId="0" borderId="1" xfId="0" quotePrefix="1" applyFont="1" applyBorder="1" applyAlignment="1">
      <alignment horizontal="center" vertical="center" wrapText="1"/>
    </xf>
    <xf numFmtId="0" fontId="28" fillId="0" borderId="6" xfId="0" applyNumberFormat="1" applyFont="1" applyFill="1" applyBorder="1" applyAlignment="1">
      <alignment horizontal="center" vertical="center" wrapText="1"/>
    </xf>
    <xf numFmtId="0" fontId="28" fillId="0" borderId="7" xfId="0" applyNumberFormat="1" applyFont="1" applyFill="1" applyBorder="1" applyAlignment="1">
      <alignment horizontal="center" vertical="center" wrapText="1"/>
    </xf>
    <xf numFmtId="0" fontId="28" fillId="0" borderId="8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1" fontId="33" fillId="0" borderId="11" xfId="0" applyNumberFormat="1" applyFont="1" applyBorder="1" applyAlignment="1">
      <alignment horizontal="center"/>
    </xf>
    <xf numFmtId="1" fontId="33" fillId="0" borderId="0" xfId="0" applyNumberFormat="1" applyFont="1" applyBorder="1" applyAlignment="1">
      <alignment horizontal="center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7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42" fillId="0" borderId="0" xfId="0" applyNumberFormat="1" applyFont="1" applyFill="1" applyBorder="1" applyAlignment="1" applyProtection="1">
      <alignment horizontal="center" vertical="center" wrapText="1"/>
    </xf>
    <xf numFmtId="0" fontId="27" fillId="3" borderId="6" xfId="0" applyNumberFormat="1" applyFont="1" applyFill="1" applyBorder="1" applyAlignment="1" applyProtection="1">
      <alignment horizontal="center" vertical="center" wrapText="1"/>
    </xf>
    <xf numFmtId="0" fontId="27" fillId="3" borderId="7" xfId="0" applyNumberFormat="1" applyFont="1" applyFill="1" applyBorder="1" applyAlignment="1" applyProtection="1">
      <alignment horizontal="center" vertical="center" wrapText="1"/>
    </xf>
    <xf numFmtId="0" fontId="27" fillId="3" borderId="8" xfId="0" applyNumberFormat="1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52" fillId="2" borderId="1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Alignment="1">
      <alignment horizontal="center"/>
    </xf>
    <xf numFmtId="0" fontId="28" fillId="3" borderId="4" xfId="0" applyNumberFormat="1" applyFont="1" applyFill="1" applyBorder="1" applyAlignment="1" applyProtection="1">
      <alignment horizontal="center" vertical="center" wrapText="1"/>
    </xf>
    <xf numFmtId="0" fontId="28" fillId="3" borderId="11" xfId="0" applyNumberFormat="1" applyFont="1" applyFill="1" applyBorder="1" applyAlignment="1" applyProtection="1">
      <alignment horizontal="center" vertical="center" wrapText="1"/>
    </xf>
    <xf numFmtId="0" fontId="28" fillId="3" borderId="12" xfId="0" applyNumberFormat="1" applyFont="1" applyFill="1" applyBorder="1" applyAlignment="1" applyProtection="1">
      <alignment horizontal="center" vertical="center" wrapText="1"/>
    </xf>
    <xf numFmtId="0" fontId="51" fillId="2" borderId="1" xfId="0" applyNumberFormat="1" applyFont="1" applyFill="1" applyBorder="1" applyAlignment="1" applyProtection="1">
      <alignment horizontal="center" vertical="center" wrapText="1"/>
    </xf>
    <xf numFmtId="0" fontId="53" fillId="2" borderId="1" xfId="0" applyNumberFormat="1" applyFont="1" applyFill="1" applyBorder="1" applyAlignment="1" applyProtection="1">
      <alignment horizontal="center" vertical="center" wrapText="1"/>
    </xf>
    <xf numFmtId="0" fontId="62" fillId="2" borderId="1" xfId="0" applyNumberFormat="1" applyFont="1" applyFill="1" applyBorder="1" applyAlignment="1" applyProtection="1">
      <alignment horizontal="center" vertical="center" wrapText="1"/>
    </xf>
    <xf numFmtId="0" fontId="22" fillId="2" borderId="1" xfId="0" applyNumberFormat="1" applyFont="1" applyFill="1" applyBorder="1" applyAlignment="1" applyProtection="1">
      <alignment horizontal="center" vertical="center" wrapText="1"/>
    </xf>
    <xf numFmtId="0" fontId="54" fillId="2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/>
    </xf>
    <xf numFmtId="164" fontId="9" fillId="0" borderId="6" xfId="1" applyFont="1" applyBorder="1" applyAlignment="1">
      <alignment horizontal="center" wrapText="1"/>
    </xf>
    <xf numFmtId="164" fontId="9" fillId="0" borderId="8" xfId="1" applyFont="1" applyBorder="1" applyAlignment="1">
      <alignment horizontal="center" wrapText="1"/>
    </xf>
    <xf numFmtId="164" fontId="9" fillId="0" borderId="7" xfId="1" applyFont="1" applyBorder="1" applyAlignment="1">
      <alignment horizont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1" fillId="0" borderId="0" xfId="0" applyFont="1" applyAlignment="1">
      <alignment horizontal="center"/>
    </xf>
  </cellXfs>
  <cellStyles count="9">
    <cellStyle name="Normalno" xfId="0" builtinId="0"/>
    <cellStyle name="Normalno 2" xfId="4" xr:uid="{0F1C9C8E-CE1D-4263-BD6D-E6703F05BC70}"/>
    <cellStyle name="Obično_List1" xfId="6" xr:uid="{6B58D0A0-6346-4EA6-BFA6-95E603C29A3E}"/>
    <cellStyle name="Obično_List4" xfId="2" xr:uid="{BE59D005-54CD-4B19-BE2B-9B1F9F84789E}"/>
    <cellStyle name="Obično_List5" xfId="5" xr:uid="{4D63AE4B-8122-463C-A877-C58313C743B5}"/>
    <cellStyle name="Obično_List6" xfId="8" xr:uid="{6E21A0E9-D4DC-4B88-81C3-BD2B7F72D24E}"/>
    <cellStyle name="Obično_List7" xfId="3" xr:uid="{4FEE859F-4068-491B-BC35-89EC101787AD}"/>
    <cellStyle name="Obično_List9" xfId="7" xr:uid="{CCC0187A-E7CD-43CD-9539-2ACB796D62E7}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096CC-96A8-4BDD-BD77-BCE5CB5E04A8}">
  <dimension ref="A1:K23"/>
  <sheetViews>
    <sheetView tabSelected="1" workbookViewId="0">
      <selection activeCell="G15" sqref="G15"/>
    </sheetView>
  </sheetViews>
  <sheetFormatPr defaultRowHeight="15" x14ac:dyDescent="0.25"/>
  <cols>
    <col min="5" max="5" width="11.28515625" customWidth="1"/>
    <col min="6" max="6" width="13.85546875" customWidth="1"/>
    <col min="7" max="7" width="15.42578125" customWidth="1"/>
    <col min="8" max="8" width="14.28515625" customWidth="1"/>
    <col min="9" max="9" width="15" customWidth="1"/>
    <col min="10" max="11" width="10.5703125" bestFit="1" customWidth="1"/>
  </cols>
  <sheetData>
    <row r="1" spans="1:11" ht="15.75" x14ac:dyDescent="0.25">
      <c r="A1" s="254" t="s">
        <v>164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15.75" x14ac:dyDescent="0.25">
      <c r="A2" s="269" t="s">
        <v>354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1" ht="18" customHeight="1" x14ac:dyDescent="0.25">
      <c r="A3" s="255" t="s">
        <v>165</v>
      </c>
      <c r="B3" s="255"/>
      <c r="C3" s="255"/>
      <c r="D3" s="255"/>
      <c r="E3" s="255"/>
      <c r="F3" s="92"/>
      <c r="G3" s="93"/>
      <c r="H3" s="93"/>
      <c r="I3" s="93"/>
      <c r="J3" s="94"/>
      <c r="K3" s="104">
        <v>1</v>
      </c>
    </row>
    <row r="4" spans="1:11" ht="52.9" customHeight="1" x14ac:dyDescent="0.25">
      <c r="A4" s="256" t="s">
        <v>166</v>
      </c>
      <c r="B4" s="257"/>
      <c r="C4" s="257"/>
      <c r="D4" s="257"/>
      <c r="E4" s="258"/>
      <c r="F4" s="250" t="s">
        <v>397</v>
      </c>
      <c r="G4" s="250" t="s">
        <v>352</v>
      </c>
      <c r="H4" s="250" t="s">
        <v>353</v>
      </c>
      <c r="I4" s="250" t="s">
        <v>398</v>
      </c>
      <c r="J4" s="250" t="s">
        <v>131</v>
      </c>
      <c r="K4" s="250" t="s">
        <v>131</v>
      </c>
    </row>
    <row r="5" spans="1:11" x14ac:dyDescent="0.25">
      <c r="A5" s="259">
        <v>1</v>
      </c>
      <c r="B5" s="260"/>
      <c r="C5" s="260"/>
      <c r="D5" s="260"/>
      <c r="E5" s="261"/>
      <c r="F5" s="96">
        <v>2</v>
      </c>
      <c r="G5" s="97">
        <v>3</v>
      </c>
      <c r="H5" s="97">
        <v>4</v>
      </c>
      <c r="I5" s="97">
        <v>5</v>
      </c>
      <c r="J5" s="97" t="s">
        <v>168</v>
      </c>
      <c r="K5" s="97" t="s">
        <v>169</v>
      </c>
    </row>
    <row r="6" spans="1:11" ht="15" customHeight="1" x14ac:dyDescent="0.25">
      <c r="A6" s="262" t="s">
        <v>170</v>
      </c>
      <c r="B6" s="263"/>
      <c r="C6" s="263"/>
      <c r="D6" s="263"/>
      <c r="E6" s="264"/>
      <c r="F6" s="178">
        <f>ukupno!C26</f>
        <v>1331688.97</v>
      </c>
      <c r="G6" s="179">
        <f>ukupno!D26+ukupno!D27</f>
        <v>1786964</v>
      </c>
      <c r="H6" s="179">
        <f>G6*K3</f>
        <v>1786964</v>
      </c>
      <c r="I6" s="179">
        <f>ukupno!E26</f>
        <v>1370587.37</v>
      </c>
      <c r="J6" s="180">
        <f t="shared" ref="J6:J12" si="0">I6/F6*100</f>
        <v>102.92098236722649</v>
      </c>
      <c r="K6" s="180">
        <f t="shared" ref="K6:K11" si="1">I6/H6*100</f>
        <v>76.699215540995795</v>
      </c>
    </row>
    <row r="7" spans="1:11" x14ac:dyDescent="0.25">
      <c r="A7" s="279" t="s">
        <v>171</v>
      </c>
      <c r="B7" s="280"/>
      <c r="C7" s="280"/>
      <c r="D7" s="280"/>
      <c r="E7" s="281"/>
      <c r="F7" s="178"/>
      <c r="G7" s="179"/>
      <c r="H7" s="179">
        <f>G7*K3</f>
        <v>0</v>
      </c>
      <c r="I7" s="179"/>
      <c r="J7" s="180">
        <v>0</v>
      </c>
      <c r="K7" s="180">
        <v>0</v>
      </c>
    </row>
    <row r="8" spans="1:11" ht="15" customHeight="1" x14ac:dyDescent="0.25">
      <c r="A8" s="273" t="s">
        <v>172</v>
      </c>
      <c r="B8" s="274"/>
      <c r="C8" s="274"/>
      <c r="D8" s="274"/>
      <c r="E8" s="275"/>
      <c r="F8" s="181">
        <f>SUM(F6:F7)</f>
        <v>1331688.97</v>
      </c>
      <c r="G8" s="181">
        <f t="shared" ref="G8:I8" si="2">SUM(G6:G7)</f>
        <v>1786964</v>
      </c>
      <c r="H8" s="181">
        <f t="shared" si="2"/>
        <v>1786964</v>
      </c>
      <c r="I8" s="181">
        <f t="shared" si="2"/>
        <v>1370587.37</v>
      </c>
      <c r="J8" s="182">
        <f t="shared" si="0"/>
        <v>102.92098236722649</v>
      </c>
      <c r="K8" s="182">
        <f t="shared" si="1"/>
        <v>76.699215540995795</v>
      </c>
    </row>
    <row r="9" spans="1:11" ht="15" customHeight="1" x14ac:dyDescent="0.25">
      <c r="A9" s="276" t="s">
        <v>173</v>
      </c>
      <c r="B9" s="277"/>
      <c r="C9" s="277"/>
      <c r="D9" s="277"/>
      <c r="E9" s="278"/>
      <c r="F9" s="183">
        <f>ukupno!C207</f>
        <v>1294980.1300000001</v>
      </c>
      <c r="G9" s="179">
        <f>ukupno!D207</f>
        <v>1591964</v>
      </c>
      <c r="H9" s="179">
        <f>G9*K3</f>
        <v>1591964</v>
      </c>
      <c r="I9" s="179">
        <f>ukupno!E207</f>
        <v>1390145.4300000004</v>
      </c>
      <c r="J9" s="206">
        <f t="shared" si="0"/>
        <v>107.34878457169843</v>
      </c>
      <c r="K9" s="206">
        <f t="shared" si="1"/>
        <v>87.322667472380061</v>
      </c>
    </row>
    <row r="10" spans="1:11" x14ac:dyDescent="0.25">
      <c r="A10" s="279" t="s">
        <v>174</v>
      </c>
      <c r="B10" s="280"/>
      <c r="C10" s="280"/>
      <c r="D10" s="280"/>
      <c r="E10" s="281"/>
      <c r="F10" s="178">
        <f>ukupno!C230</f>
        <v>123458.5</v>
      </c>
      <c r="G10" s="179">
        <f>ukupno!D230</f>
        <v>195000</v>
      </c>
      <c r="H10" s="179">
        <f>G10*K3</f>
        <v>195000</v>
      </c>
      <c r="I10" s="179">
        <f>ukupno!E230</f>
        <v>34636.159999999996</v>
      </c>
      <c r="J10" s="206">
        <f t="shared" si="0"/>
        <v>28.054901039620599</v>
      </c>
      <c r="K10" s="206">
        <f t="shared" si="1"/>
        <v>17.762133333333331</v>
      </c>
    </row>
    <row r="11" spans="1:11" x14ac:dyDescent="0.25">
      <c r="A11" s="98" t="s">
        <v>175</v>
      </c>
      <c r="B11" s="251"/>
      <c r="C11" s="251"/>
      <c r="D11" s="251"/>
      <c r="E11" s="251"/>
      <c r="F11" s="181">
        <f>SUM(F9:F10)</f>
        <v>1418438.6300000001</v>
      </c>
      <c r="G11" s="181">
        <f t="shared" ref="G11:I11" si="3">SUM(G9:G10)</f>
        <v>1786964</v>
      </c>
      <c r="H11" s="181">
        <f t="shared" si="3"/>
        <v>1786964</v>
      </c>
      <c r="I11" s="181">
        <f t="shared" si="3"/>
        <v>1424781.5900000003</v>
      </c>
      <c r="J11" s="182">
        <f t="shared" si="0"/>
        <v>100.44717902247207</v>
      </c>
      <c r="K11" s="182">
        <f t="shared" si="1"/>
        <v>79.731969418522169</v>
      </c>
    </row>
    <row r="12" spans="1:11" ht="15" customHeight="1" x14ac:dyDescent="0.25">
      <c r="A12" s="282" t="s">
        <v>176</v>
      </c>
      <c r="B12" s="283"/>
      <c r="C12" s="283"/>
      <c r="D12" s="283"/>
      <c r="E12" s="284"/>
      <c r="F12" s="184">
        <f>F8-F11</f>
        <v>-86749.660000000149</v>
      </c>
      <c r="G12" s="184">
        <f t="shared" ref="G12:I12" si="4">G8-G11</f>
        <v>0</v>
      </c>
      <c r="H12" s="184">
        <f t="shared" si="4"/>
        <v>0</v>
      </c>
      <c r="I12" s="184">
        <f t="shared" si="4"/>
        <v>-54194.220000000205</v>
      </c>
      <c r="J12" s="182">
        <f t="shared" si="0"/>
        <v>62.471968189846635</v>
      </c>
      <c r="K12" s="182">
        <v>0</v>
      </c>
    </row>
    <row r="13" spans="1:11" ht="18" x14ac:dyDescent="0.25">
      <c r="A13" s="99"/>
      <c r="B13" s="100"/>
      <c r="C13" s="100"/>
      <c r="D13" s="100"/>
      <c r="E13" s="100"/>
      <c r="F13" s="100"/>
      <c r="G13" s="100"/>
      <c r="H13" s="100"/>
      <c r="I13" s="100"/>
      <c r="J13" s="101"/>
      <c r="K13" s="101"/>
    </row>
    <row r="14" spans="1:11" ht="18" x14ac:dyDescent="0.25">
      <c r="A14" s="285" t="s">
        <v>177</v>
      </c>
      <c r="B14" s="285"/>
      <c r="C14" s="285"/>
      <c r="D14" s="285"/>
      <c r="E14" s="285"/>
      <c r="F14" s="100"/>
      <c r="G14" s="100"/>
      <c r="H14" s="100"/>
      <c r="I14" s="100"/>
      <c r="J14" s="101"/>
      <c r="K14" s="101"/>
    </row>
    <row r="15" spans="1:11" ht="55.9" customHeight="1" x14ac:dyDescent="0.25">
      <c r="A15" s="286" t="s">
        <v>166</v>
      </c>
      <c r="B15" s="286"/>
      <c r="C15" s="286"/>
      <c r="D15" s="286"/>
      <c r="E15" s="286"/>
      <c r="F15" s="95" t="str">
        <f>F4</f>
        <v xml:space="preserve">OSTVARENJE/IZVRŠENJE 
01.-12.2024. </v>
      </c>
      <c r="G15" s="221" t="str">
        <f t="shared" ref="G15:I15" si="5">G4</f>
        <v>IZVORNI PLAN ILI REBALANS 2025.*</v>
      </c>
      <c r="H15" s="221" t="str">
        <f t="shared" si="5"/>
        <v>TEKUĆI PLAN 2025.*</v>
      </c>
      <c r="I15" s="221" t="str">
        <f t="shared" si="5"/>
        <v xml:space="preserve">OSTVARENJE/IZVRŠENJE 
01.-12.2025. </v>
      </c>
      <c r="J15" s="102" t="s">
        <v>131</v>
      </c>
      <c r="K15" s="102" t="s">
        <v>167</v>
      </c>
    </row>
    <row r="16" spans="1:11" x14ac:dyDescent="0.25">
      <c r="A16" s="270">
        <v>1</v>
      </c>
      <c r="B16" s="271"/>
      <c r="C16" s="271"/>
      <c r="D16" s="271"/>
      <c r="E16" s="271"/>
      <c r="F16" s="103">
        <v>2</v>
      </c>
      <c r="G16" s="97">
        <v>3</v>
      </c>
      <c r="H16" s="97">
        <v>4</v>
      </c>
      <c r="I16" s="97">
        <v>5</v>
      </c>
      <c r="J16" s="97" t="s">
        <v>168</v>
      </c>
      <c r="K16" s="97" t="s">
        <v>169</v>
      </c>
    </row>
    <row r="17" spans="1:11" ht="19.899999999999999" customHeight="1" x14ac:dyDescent="0.25">
      <c r="A17" s="262" t="s">
        <v>178</v>
      </c>
      <c r="B17" s="263"/>
      <c r="C17" s="263"/>
      <c r="D17" s="263"/>
      <c r="E17" s="263"/>
      <c r="F17" s="105">
        <v>0</v>
      </c>
      <c r="G17" s="106">
        <v>0</v>
      </c>
      <c r="H17" s="106">
        <v>0</v>
      </c>
      <c r="I17" s="106">
        <v>0</v>
      </c>
      <c r="J17" s="107">
        <v>0</v>
      </c>
      <c r="K17" s="107">
        <v>0</v>
      </c>
    </row>
    <row r="18" spans="1:11" ht="26.45" customHeight="1" x14ac:dyDescent="0.25">
      <c r="A18" s="262" t="s">
        <v>179</v>
      </c>
      <c r="B18" s="272"/>
      <c r="C18" s="272"/>
      <c r="D18" s="272"/>
      <c r="E18" s="272"/>
      <c r="F18" s="105">
        <v>0</v>
      </c>
      <c r="G18" s="106">
        <v>0</v>
      </c>
      <c r="H18" s="106">
        <v>0</v>
      </c>
      <c r="I18" s="106">
        <v>0</v>
      </c>
      <c r="J18" s="107">
        <v>0</v>
      </c>
      <c r="K18" s="107">
        <v>0</v>
      </c>
    </row>
    <row r="19" spans="1:11" x14ac:dyDescent="0.25">
      <c r="A19" s="265" t="s">
        <v>180</v>
      </c>
      <c r="B19" s="266"/>
      <c r="C19" s="266"/>
      <c r="D19" s="266"/>
      <c r="E19" s="267"/>
      <c r="F19" s="109">
        <f>SUM(F17:F18)</f>
        <v>0</v>
      </c>
      <c r="G19" s="109">
        <f t="shared" ref="G19:I19" si="6">SUM(G17:G18)</f>
        <v>0</v>
      </c>
      <c r="H19" s="109">
        <f t="shared" si="6"/>
        <v>0</v>
      </c>
      <c r="I19" s="109">
        <f t="shared" si="6"/>
        <v>0</v>
      </c>
      <c r="J19" s="108">
        <v>0</v>
      </c>
      <c r="K19" s="108">
        <v>0</v>
      </c>
    </row>
    <row r="20" spans="1:11" x14ac:dyDescent="0.25">
      <c r="A20" s="262" t="s">
        <v>181</v>
      </c>
      <c r="B20" s="272"/>
      <c r="C20" s="272"/>
      <c r="D20" s="272"/>
      <c r="E20" s="272"/>
      <c r="F20" s="105">
        <v>0</v>
      </c>
      <c r="G20" s="106">
        <v>0</v>
      </c>
      <c r="H20" s="106">
        <v>0</v>
      </c>
      <c r="I20" s="106">
        <v>0</v>
      </c>
      <c r="J20" s="107">
        <v>0</v>
      </c>
      <c r="K20" s="107">
        <v>0</v>
      </c>
    </row>
    <row r="21" spans="1:11" x14ac:dyDescent="0.25">
      <c r="A21" s="262" t="s">
        <v>182</v>
      </c>
      <c r="B21" s="272"/>
      <c r="C21" s="272"/>
      <c r="D21" s="272"/>
      <c r="E21" s="272"/>
      <c r="F21" s="105">
        <v>0</v>
      </c>
      <c r="G21" s="106">
        <v>0</v>
      </c>
      <c r="H21" s="106">
        <v>0</v>
      </c>
      <c r="I21" s="106">
        <v>0</v>
      </c>
      <c r="J21" s="107">
        <v>0</v>
      </c>
      <c r="K21" s="107">
        <v>0</v>
      </c>
    </row>
    <row r="22" spans="1:11" x14ac:dyDescent="0.25">
      <c r="A22" s="265" t="s">
        <v>183</v>
      </c>
      <c r="B22" s="266"/>
      <c r="C22" s="266"/>
      <c r="D22" s="266"/>
      <c r="E22" s="267"/>
      <c r="F22" s="109">
        <f>SUM(F20:F21)</f>
        <v>0</v>
      </c>
      <c r="G22" s="109">
        <f t="shared" ref="G22:I22" si="7">SUM(G20:G21)</f>
        <v>0</v>
      </c>
      <c r="H22" s="109">
        <f t="shared" si="7"/>
        <v>0</v>
      </c>
      <c r="I22" s="109">
        <f t="shared" si="7"/>
        <v>0</v>
      </c>
      <c r="J22" s="108">
        <v>0</v>
      </c>
      <c r="K22" s="108">
        <v>0</v>
      </c>
    </row>
    <row r="23" spans="1:11" x14ac:dyDescent="0.25">
      <c r="A23" s="268" t="s">
        <v>184</v>
      </c>
      <c r="B23" s="268"/>
      <c r="C23" s="268"/>
      <c r="D23" s="268"/>
      <c r="E23" s="268"/>
      <c r="F23" s="140">
        <f>F19-F22</f>
        <v>0</v>
      </c>
      <c r="G23" s="140">
        <f t="shared" ref="G23:I23" si="8">G19-G22</f>
        <v>0</v>
      </c>
      <c r="H23" s="140">
        <f t="shared" si="8"/>
        <v>0</v>
      </c>
      <c r="I23" s="140">
        <f t="shared" si="8"/>
        <v>0</v>
      </c>
      <c r="J23" s="141">
        <v>0</v>
      </c>
      <c r="K23" s="141">
        <v>0</v>
      </c>
    </row>
  </sheetData>
  <mergeCells count="21">
    <mergeCell ref="A22:E22"/>
    <mergeCell ref="A23:E23"/>
    <mergeCell ref="A2:K2"/>
    <mergeCell ref="A16:E16"/>
    <mergeCell ref="A17:E17"/>
    <mergeCell ref="A18:E18"/>
    <mergeCell ref="A19:E19"/>
    <mergeCell ref="A20:E20"/>
    <mergeCell ref="A21:E21"/>
    <mergeCell ref="A8:E8"/>
    <mergeCell ref="A9:E9"/>
    <mergeCell ref="A10:E10"/>
    <mergeCell ref="A12:E12"/>
    <mergeCell ref="A14:E14"/>
    <mergeCell ref="A15:E15"/>
    <mergeCell ref="A7:E7"/>
    <mergeCell ref="A1:K1"/>
    <mergeCell ref="A3:E3"/>
    <mergeCell ref="A4:E4"/>
    <mergeCell ref="A5:E5"/>
    <mergeCell ref="A6:E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BDB8-A43B-41D0-9CCA-3C65689DDE8F}">
  <dimension ref="A1:K107"/>
  <sheetViews>
    <sheetView topLeftCell="A91" workbookViewId="0">
      <selection activeCell="I41" sqref="I41"/>
    </sheetView>
  </sheetViews>
  <sheetFormatPr defaultRowHeight="15" x14ac:dyDescent="0.25"/>
  <cols>
    <col min="1" max="2" width="4.28515625" customWidth="1"/>
    <col min="3" max="3" width="5.28515625" customWidth="1"/>
    <col min="4" max="4" width="5.85546875" customWidth="1"/>
    <col min="5" max="5" width="30.85546875" customWidth="1"/>
    <col min="6" max="6" width="15" style="125" customWidth="1"/>
    <col min="7" max="7" width="15.7109375" style="125" customWidth="1"/>
    <col min="8" max="8" width="14.140625" style="125" customWidth="1"/>
    <col min="9" max="9" width="15.5703125" style="125" customWidth="1"/>
    <col min="10" max="10" width="11.42578125" customWidth="1"/>
    <col min="11" max="11" width="8.28515625" customWidth="1"/>
  </cols>
  <sheetData>
    <row r="1" spans="1:11" ht="15.75" x14ac:dyDescent="0.25">
      <c r="A1" s="254" t="s">
        <v>185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18" x14ac:dyDescent="0.25">
      <c r="A2" s="290" t="str">
        <f>sažetak!A2</f>
        <v>DOM UČENIKA SREDNJIH ŠKOLA BJELOVAR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</row>
    <row r="3" spans="1:11" ht="15.75" x14ac:dyDescent="0.25">
      <c r="A3" s="254" t="s">
        <v>186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</row>
    <row r="4" spans="1:11" ht="18" x14ac:dyDescent="0.25">
      <c r="A4" s="99"/>
      <c r="B4" s="99"/>
      <c r="C4" s="99"/>
      <c r="D4" s="99"/>
      <c r="E4" s="99"/>
      <c r="F4" s="123"/>
      <c r="G4" s="123"/>
      <c r="H4" s="123"/>
      <c r="I4" s="121"/>
      <c r="J4" s="110"/>
      <c r="K4" s="119">
        <v>1</v>
      </c>
    </row>
    <row r="5" spans="1:11" ht="51" x14ac:dyDescent="0.25">
      <c r="A5" s="293" t="s">
        <v>166</v>
      </c>
      <c r="B5" s="294"/>
      <c r="C5" s="294"/>
      <c r="D5" s="294"/>
      <c r="E5" s="295"/>
      <c r="F5" s="124" t="str">
        <f>sažetak!F4</f>
        <v xml:space="preserve">OSTVARENJE/IZVRŠENJE 
01.-12.2024. </v>
      </c>
      <c r="G5" s="124" t="str">
        <f>sažetak!G4</f>
        <v>IZVORNI PLAN ILI REBALANS 2025.*</v>
      </c>
      <c r="H5" s="124"/>
      <c r="I5" s="124" t="str">
        <f>sažetak!I4</f>
        <v xml:space="preserve">OSTVARENJE/IZVRŠENJE 
01.-12.2025. </v>
      </c>
      <c r="J5" s="135" t="s">
        <v>131</v>
      </c>
      <c r="K5" s="135" t="s">
        <v>131</v>
      </c>
    </row>
    <row r="6" spans="1:11" x14ac:dyDescent="0.25">
      <c r="A6" s="296">
        <v>1</v>
      </c>
      <c r="B6" s="297"/>
      <c r="C6" s="297"/>
      <c r="D6" s="297"/>
      <c r="E6" s="298"/>
      <c r="F6" s="132">
        <v>2</v>
      </c>
      <c r="G6" s="132">
        <v>3</v>
      </c>
      <c r="H6" s="132">
        <v>4</v>
      </c>
      <c r="I6" s="132">
        <v>5</v>
      </c>
      <c r="J6" s="131" t="s">
        <v>168</v>
      </c>
      <c r="K6" s="131" t="s">
        <v>403</v>
      </c>
    </row>
    <row r="7" spans="1:11" ht="22.15" customHeight="1" x14ac:dyDescent="0.25">
      <c r="A7" s="111"/>
      <c r="B7" s="111"/>
      <c r="C7" s="111"/>
      <c r="D7" s="111"/>
      <c r="E7" s="111" t="s">
        <v>187</v>
      </c>
      <c r="F7" s="185">
        <f>F8+F30</f>
        <v>1331688.97</v>
      </c>
      <c r="G7" s="185">
        <f t="shared" ref="G7:I7" si="0">G8+G30</f>
        <v>1786964</v>
      </c>
      <c r="H7" s="185"/>
      <c r="I7" s="185">
        <f t="shared" si="0"/>
        <v>1370587.37</v>
      </c>
      <c r="J7" s="211">
        <f t="shared" ref="J7:J8" si="1">I7/F7*100</f>
        <v>102.92098236722649</v>
      </c>
      <c r="K7" s="211">
        <f>I7/G7*100</f>
        <v>76.699215540995795</v>
      </c>
    </row>
    <row r="8" spans="1:11" ht="18" customHeight="1" x14ac:dyDescent="0.25">
      <c r="A8" s="111">
        <v>6</v>
      </c>
      <c r="B8" s="111"/>
      <c r="C8" s="111"/>
      <c r="D8" s="111"/>
      <c r="E8" s="111" t="s">
        <v>188</v>
      </c>
      <c r="F8" s="186">
        <f>F9+F13+F17+F20+F23+F27</f>
        <v>1331688.97</v>
      </c>
      <c r="G8" s="186">
        <f t="shared" ref="G8:I8" si="2">G9+G13+G17+G20+G23+G27</f>
        <v>1556964</v>
      </c>
      <c r="H8" s="186"/>
      <c r="I8" s="186">
        <f t="shared" si="2"/>
        <v>1370587.37</v>
      </c>
      <c r="J8" s="211">
        <f t="shared" si="1"/>
        <v>102.92098236722649</v>
      </c>
      <c r="K8" s="211">
        <f t="shared" ref="K8:K33" si="3">I8/G8*100</f>
        <v>88.02948366179308</v>
      </c>
    </row>
    <row r="9" spans="1:11" ht="36.6" customHeight="1" x14ac:dyDescent="0.25">
      <c r="A9" s="111"/>
      <c r="B9" s="112">
        <v>63</v>
      </c>
      <c r="C9" s="112"/>
      <c r="D9" s="112"/>
      <c r="E9" s="112" t="s">
        <v>189</v>
      </c>
      <c r="F9" s="212">
        <f>F10</f>
        <v>887942.2</v>
      </c>
      <c r="G9" s="212">
        <f t="shared" ref="G9:I9" si="4">G10</f>
        <v>1099580</v>
      </c>
      <c r="H9" s="212"/>
      <c r="I9" s="212">
        <f t="shared" si="4"/>
        <v>941043.73</v>
      </c>
      <c r="J9" s="213">
        <f>I9/F9*100</f>
        <v>105.98029128472552</v>
      </c>
      <c r="K9" s="211">
        <f t="shared" si="3"/>
        <v>85.582106804416227</v>
      </c>
    </row>
    <row r="10" spans="1:11" ht="25.5" x14ac:dyDescent="0.25">
      <c r="A10" s="113"/>
      <c r="B10" s="113"/>
      <c r="C10" s="113">
        <v>636</v>
      </c>
      <c r="D10" s="113"/>
      <c r="E10" s="120" t="s">
        <v>201</v>
      </c>
      <c r="F10" s="212">
        <f>SUM(F11:F12)</f>
        <v>887942.2</v>
      </c>
      <c r="G10" s="212">
        <f t="shared" ref="G10:I10" si="5">SUM(G11:G12)</f>
        <v>1099580</v>
      </c>
      <c r="H10" s="212"/>
      <c r="I10" s="212">
        <f t="shared" si="5"/>
        <v>941043.73</v>
      </c>
      <c r="J10" s="213">
        <f>I10/F10*100</f>
        <v>105.98029128472552</v>
      </c>
      <c r="K10" s="211">
        <f t="shared" si="3"/>
        <v>85.582106804416227</v>
      </c>
    </row>
    <row r="11" spans="1:11" ht="38.25" x14ac:dyDescent="0.25">
      <c r="A11" s="113"/>
      <c r="B11" s="113"/>
      <c r="C11" s="113"/>
      <c r="D11" s="113">
        <v>6361</v>
      </c>
      <c r="E11" s="120" t="s">
        <v>202</v>
      </c>
      <c r="F11" s="212">
        <f>ukupno!C10+ukupno!C11</f>
        <v>887942.2</v>
      </c>
      <c r="G11" s="212">
        <f>ukupno!D10+ukupno!D11</f>
        <v>1099580</v>
      </c>
      <c r="H11" s="212"/>
      <c r="I11" s="214">
        <f>ukupno!E10+ukupno!E11</f>
        <v>941043.73</v>
      </c>
      <c r="J11" s="213">
        <f>I11/F11*100</f>
        <v>105.98029128472552</v>
      </c>
      <c r="K11" s="211">
        <f t="shared" si="3"/>
        <v>85.582106804416227</v>
      </c>
    </row>
    <row r="12" spans="1:11" ht="38.25" x14ac:dyDescent="0.25">
      <c r="A12" s="113"/>
      <c r="B12" s="113"/>
      <c r="C12" s="114"/>
      <c r="D12" s="114">
        <v>6362</v>
      </c>
      <c r="E12" s="120" t="s">
        <v>203</v>
      </c>
      <c r="F12" s="212">
        <f>ukupno!C12</f>
        <v>0</v>
      </c>
      <c r="G12" s="212">
        <f>ukupno!D12</f>
        <v>0</v>
      </c>
      <c r="H12" s="212"/>
      <c r="I12" s="214">
        <f>ukupno!E12</f>
        <v>0</v>
      </c>
      <c r="J12" s="213">
        <v>0</v>
      </c>
      <c r="K12" s="211"/>
    </row>
    <row r="13" spans="1:11" x14ac:dyDescent="0.25">
      <c r="A13" s="113"/>
      <c r="B13" s="113">
        <v>64</v>
      </c>
      <c r="C13" s="114"/>
      <c r="D13" s="114"/>
      <c r="E13" s="120" t="s">
        <v>204</v>
      </c>
      <c r="F13" s="212">
        <f>F14</f>
        <v>130.78</v>
      </c>
      <c r="G13" s="212">
        <f t="shared" ref="G13:I13" si="6">G14</f>
        <v>2000</v>
      </c>
      <c r="H13" s="212"/>
      <c r="I13" s="212">
        <f t="shared" si="6"/>
        <v>69.23</v>
      </c>
      <c r="J13" s="213">
        <f t="shared" ref="J13:J15" si="7">I13/F13*100</f>
        <v>52.936228781159201</v>
      </c>
      <c r="K13" s="211">
        <f t="shared" si="3"/>
        <v>3.4615</v>
      </c>
    </row>
    <row r="14" spans="1:11" x14ac:dyDescent="0.25">
      <c r="A14" s="113"/>
      <c r="B14" s="113"/>
      <c r="C14" s="114">
        <v>641</v>
      </c>
      <c r="D14" s="114"/>
      <c r="E14" s="120" t="s">
        <v>205</v>
      </c>
      <c r="F14" s="212">
        <f>SUM(F15:F16)</f>
        <v>130.78</v>
      </c>
      <c r="G14" s="212">
        <f t="shared" ref="G14:I14" si="8">SUM(G15:G16)</f>
        <v>2000</v>
      </c>
      <c r="H14" s="212"/>
      <c r="I14" s="212">
        <f t="shared" si="8"/>
        <v>69.23</v>
      </c>
      <c r="J14" s="213">
        <f t="shared" si="7"/>
        <v>52.936228781159201</v>
      </c>
      <c r="K14" s="211">
        <f t="shared" si="3"/>
        <v>3.4615</v>
      </c>
    </row>
    <row r="15" spans="1:11" ht="25.5" x14ac:dyDescent="0.25">
      <c r="A15" s="113"/>
      <c r="B15" s="113"/>
      <c r="C15" s="114"/>
      <c r="D15" s="114">
        <v>6413</v>
      </c>
      <c r="E15" s="120" t="s">
        <v>206</v>
      </c>
      <c r="F15" s="212">
        <f>ukupno!C14</f>
        <v>130.78</v>
      </c>
      <c r="G15" s="212">
        <f>ukupno!D14</f>
        <v>1000</v>
      </c>
      <c r="H15" s="212"/>
      <c r="I15" s="212">
        <f>ukupno!E14</f>
        <v>69.23</v>
      </c>
      <c r="J15" s="213">
        <f t="shared" si="7"/>
        <v>52.936228781159201</v>
      </c>
      <c r="K15" s="211">
        <f t="shared" si="3"/>
        <v>6.923</v>
      </c>
    </row>
    <row r="16" spans="1:11" ht="25.5" x14ac:dyDescent="0.25">
      <c r="A16" s="113"/>
      <c r="B16" s="113"/>
      <c r="C16" s="114"/>
      <c r="D16" s="114">
        <v>6414</v>
      </c>
      <c r="E16" s="120" t="s">
        <v>381</v>
      </c>
      <c r="F16" s="212">
        <f>ukupno!C15</f>
        <v>0</v>
      </c>
      <c r="G16" s="212">
        <f>ukupno!D15</f>
        <v>1000</v>
      </c>
      <c r="H16" s="212"/>
      <c r="I16" s="212">
        <f>ukupno!E15</f>
        <v>0</v>
      </c>
      <c r="J16" s="213">
        <v>0</v>
      </c>
      <c r="K16" s="211">
        <f t="shared" si="3"/>
        <v>0</v>
      </c>
    </row>
    <row r="17" spans="1:11" ht="38.25" x14ac:dyDescent="0.25">
      <c r="A17" s="113"/>
      <c r="B17" s="113">
        <v>65</v>
      </c>
      <c r="C17" s="114"/>
      <c r="D17" s="114"/>
      <c r="E17" s="233" t="s">
        <v>384</v>
      </c>
      <c r="F17" s="212">
        <f>F18</f>
        <v>202856.06</v>
      </c>
      <c r="G17" s="212">
        <f t="shared" ref="G17:I17" si="9">G18</f>
        <v>210000</v>
      </c>
      <c r="H17" s="212"/>
      <c r="I17" s="212">
        <f t="shared" si="9"/>
        <v>194277.07</v>
      </c>
      <c r="J17" s="213">
        <f t="shared" ref="J17:J19" si="10">I17/F17*100</f>
        <v>95.770897847468788</v>
      </c>
      <c r="K17" s="211">
        <f t="shared" si="3"/>
        <v>92.512890476190478</v>
      </c>
    </row>
    <row r="18" spans="1:11" x14ac:dyDescent="0.25">
      <c r="A18" s="113"/>
      <c r="B18" s="113"/>
      <c r="C18" s="114">
        <v>652</v>
      </c>
      <c r="D18" s="114"/>
      <c r="E18" s="120" t="s">
        <v>383</v>
      </c>
      <c r="F18" s="212">
        <f>F19</f>
        <v>202856.06</v>
      </c>
      <c r="G18" s="212">
        <f t="shared" ref="G18:I18" si="11">G19</f>
        <v>210000</v>
      </c>
      <c r="H18" s="212"/>
      <c r="I18" s="212">
        <f t="shared" si="11"/>
        <v>194277.07</v>
      </c>
      <c r="J18" s="213">
        <f t="shared" si="10"/>
        <v>95.770897847468788</v>
      </c>
      <c r="K18" s="211">
        <f t="shared" si="3"/>
        <v>92.512890476190478</v>
      </c>
    </row>
    <row r="19" spans="1:11" ht="25.5" x14ac:dyDescent="0.25">
      <c r="A19" s="113"/>
      <c r="B19" s="113"/>
      <c r="C19" s="114"/>
      <c r="D19" s="114">
        <v>6526</v>
      </c>
      <c r="E19" s="112" t="s">
        <v>382</v>
      </c>
      <c r="F19" s="212">
        <f>ukupno!C17</f>
        <v>202856.06</v>
      </c>
      <c r="G19" s="212">
        <f>ukupno!D17</f>
        <v>210000</v>
      </c>
      <c r="H19" s="212"/>
      <c r="I19" s="212">
        <f>ukupno!E17</f>
        <v>194277.07</v>
      </c>
      <c r="J19" s="213">
        <f t="shared" si="10"/>
        <v>95.770897847468788</v>
      </c>
      <c r="K19" s="211">
        <f t="shared" si="3"/>
        <v>92.512890476190478</v>
      </c>
    </row>
    <row r="20" spans="1:11" ht="38.25" x14ac:dyDescent="0.25">
      <c r="A20" s="113"/>
      <c r="B20" s="113">
        <v>66</v>
      </c>
      <c r="C20" s="114"/>
      <c r="D20" s="114"/>
      <c r="E20" s="112" t="s">
        <v>190</v>
      </c>
      <c r="F20" s="212">
        <f>F21</f>
        <v>12907.64</v>
      </c>
      <c r="G20" s="212">
        <f>G21</f>
        <v>16214</v>
      </c>
      <c r="H20" s="212"/>
      <c r="I20" s="212">
        <f>I21</f>
        <v>13043</v>
      </c>
      <c r="J20" s="213">
        <f t="shared" ref="J20:J25" si="12">I20/F20*100</f>
        <v>101.0486812461457</v>
      </c>
      <c r="K20" s="211">
        <f t="shared" si="3"/>
        <v>80.442827186382132</v>
      </c>
    </row>
    <row r="21" spans="1:11" ht="25.5" x14ac:dyDescent="0.25">
      <c r="A21" s="113"/>
      <c r="B21" s="115"/>
      <c r="C21" s="114">
        <v>661</v>
      </c>
      <c r="D21" s="114"/>
      <c r="E21" s="112" t="s">
        <v>191</v>
      </c>
      <c r="F21" s="212">
        <f>F22</f>
        <v>12907.64</v>
      </c>
      <c r="G21" s="212">
        <f t="shared" ref="G21:I21" si="13">G22</f>
        <v>16214</v>
      </c>
      <c r="H21" s="212"/>
      <c r="I21" s="212">
        <f t="shared" si="13"/>
        <v>13043</v>
      </c>
      <c r="J21" s="213">
        <f t="shared" si="12"/>
        <v>101.0486812461457</v>
      </c>
      <c r="K21" s="211">
        <f t="shared" si="3"/>
        <v>80.442827186382132</v>
      </c>
    </row>
    <row r="22" spans="1:11" x14ac:dyDescent="0.25">
      <c r="A22" s="113"/>
      <c r="B22" s="115"/>
      <c r="C22" s="114"/>
      <c r="D22" s="114">
        <v>6615</v>
      </c>
      <c r="E22" s="120" t="s">
        <v>207</v>
      </c>
      <c r="F22" s="212">
        <f>ukupno!C19</f>
        <v>12907.64</v>
      </c>
      <c r="G22" s="212">
        <f>ukupno!D19</f>
        <v>16214</v>
      </c>
      <c r="H22" s="212"/>
      <c r="I22" s="214">
        <f>ukupno!E19</f>
        <v>13043</v>
      </c>
      <c r="J22" s="213">
        <f t="shared" si="12"/>
        <v>101.0486812461457</v>
      </c>
      <c r="K22" s="211">
        <f t="shared" si="3"/>
        <v>80.442827186382132</v>
      </c>
    </row>
    <row r="23" spans="1:11" ht="25.5" x14ac:dyDescent="0.25">
      <c r="A23" s="113"/>
      <c r="B23" s="113">
        <v>67</v>
      </c>
      <c r="C23" s="114"/>
      <c r="D23" s="114"/>
      <c r="E23" s="120" t="s">
        <v>209</v>
      </c>
      <c r="F23" s="212">
        <f>F24</f>
        <v>226798.29</v>
      </c>
      <c r="G23" s="212">
        <f t="shared" ref="G23:I23" si="14">G24</f>
        <v>227670</v>
      </c>
      <c r="H23" s="212"/>
      <c r="I23" s="212">
        <f t="shared" si="14"/>
        <v>222077.23</v>
      </c>
      <c r="J23" s="213">
        <f t="shared" si="12"/>
        <v>97.918388185378291</v>
      </c>
      <c r="K23" s="211">
        <f t="shared" si="3"/>
        <v>97.543475205341068</v>
      </c>
    </row>
    <row r="24" spans="1:11" ht="38.25" x14ac:dyDescent="0.25">
      <c r="A24" s="113"/>
      <c r="B24" s="115"/>
      <c r="C24" s="114">
        <v>671</v>
      </c>
      <c r="D24" s="114"/>
      <c r="E24" s="120" t="s">
        <v>210</v>
      </c>
      <c r="F24" s="212">
        <f>SUM(F25:F26)</f>
        <v>226798.29</v>
      </c>
      <c r="G24" s="212">
        <f t="shared" ref="G24:I24" si="15">SUM(G25:G26)</f>
        <v>227670</v>
      </c>
      <c r="H24" s="212"/>
      <c r="I24" s="212">
        <f t="shared" si="15"/>
        <v>222077.23</v>
      </c>
      <c r="J24" s="213">
        <f t="shared" si="12"/>
        <v>97.918388185378291</v>
      </c>
      <c r="K24" s="211">
        <f t="shared" si="3"/>
        <v>97.543475205341068</v>
      </c>
    </row>
    <row r="25" spans="1:11" ht="25.5" x14ac:dyDescent="0.25">
      <c r="A25" s="113"/>
      <c r="B25" s="115"/>
      <c r="C25" s="114"/>
      <c r="D25" s="114">
        <v>6711</v>
      </c>
      <c r="E25" s="120" t="s">
        <v>211</v>
      </c>
      <c r="F25" s="212">
        <f>ukupno!C21</f>
        <v>226798.29</v>
      </c>
      <c r="G25" s="212">
        <f>ukupno!D21</f>
        <v>227670</v>
      </c>
      <c r="H25" s="212"/>
      <c r="I25" s="214">
        <f>ukupno!E21</f>
        <v>222077.23</v>
      </c>
      <c r="J25" s="213">
        <f t="shared" si="12"/>
        <v>97.918388185378291</v>
      </c>
      <c r="K25" s="211">
        <f t="shared" si="3"/>
        <v>97.543475205341068</v>
      </c>
    </row>
    <row r="26" spans="1:11" ht="38.25" x14ac:dyDescent="0.25">
      <c r="A26" s="113"/>
      <c r="B26" s="115"/>
      <c r="C26" s="114"/>
      <c r="D26" s="114">
        <v>6712</v>
      </c>
      <c r="E26" s="120" t="s">
        <v>212</v>
      </c>
      <c r="F26" s="212">
        <f>ukupno!C22</f>
        <v>0</v>
      </c>
      <c r="G26" s="212">
        <f>ukupno!D22</f>
        <v>0</v>
      </c>
      <c r="H26" s="212"/>
      <c r="I26" s="214">
        <f>ukupno!E22</f>
        <v>0</v>
      </c>
      <c r="J26" s="213">
        <v>0</v>
      </c>
      <c r="K26" s="211"/>
    </row>
    <row r="27" spans="1:11" ht="25.5" x14ac:dyDescent="0.25">
      <c r="A27" s="113"/>
      <c r="B27" s="113">
        <v>68</v>
      </c>
      <c r="C27" s="114"/>
      <c r="D27" s="114"/>
      <c r="E27" s="120" t="s">
        <v>213</v>
      </c>
      <c r="F27" s="212">
        <f>F28</f>
        <v>1054</v>
      </c>
      <c r="G27" s="212">
        <f t="shared" ref="G27:I27" si="16">G28</f>
        <v>1500</v>
      </c>
      <c r="H27" s="212"/>
      <c r="I27" s="212">
        <f t="shared" si="16"/>
        <v>77.11</v>
      </c>
      <c r="J27" s="213">
        <v>0</v>
      </c>
      <c r="K27" s="211">
        <f t="shared" si="3"/>
        <v>5.1406666666666663</v>
      </c>
    </row>
    <row r="28" spans="1:11" x14ac:dyDescent="0.25">
      <c r="A28" s="113"/>
      <c r="B28" s="115"/>
      <c r="C28" s="114">
        <v>683</v>
      </c>
      <c r="D28" s="114"/>
      <c r="E28" s="120" t="s">
        <v>214</v>
      </c>
      <c r="F28" s="212">
        <f>F29</f>
        <v>1054</v>
      </c>
      <c r="G28" s="212">
        <f t="shared" ref="G28:I28" si="17">G29</f>
        <v>1500</v>
      </c>
      <c r="H28" s="212"/>
      <c r="I28" s="212">
        <f t="shared" si="17"/>
        <v>77.11</v>
      </c>
      <c r="J28" s="213">
        <v>0</v>
      </c>
      <c r="K28" s="211">
        <f t="shared" si="3"/>
        <v>5.1406666666666663</v>
      </c>
    </row>
    <row r="29" spans="1:11" x14ac:dyDescent="0.25">
      <c r="A29" s="113"/>
      <c r="B29" s="113"/>
      <c r="C29" s="114"/>
      <c r="D29" s="114">
        <v>6831</v>
      </c>
      <c r="E29" s="120" t="s">
        <v>214</v>
      </c>
      <c r="F29" s="212">
        <f>ukupno!C24</f>
        <v>1054</v>
      </c>
      <c r="G29" s="212">
        <f>ukupno!D24</f>
        <v>1500</v>
      </c>
      <c r="H29" s="212"/>
      <c r="I29" s="214">
        <f>ukupno!E24</f>
        <v>77.11</v>
      </c>
      <c r="J29" s="213">
        <v>0</v>
      </c>
      <c r="K29" s="211">
        <f t="shared" si="3"/>
        <v>5.1406666666666663</v>
      </c>
    </row>
    <row r="30" spans="1:11" x14ac:dyDescent="0.25">
      <c r="A30" s="115">
        <v>9</v>
      </c>
      <c r="B30" s="113"/>
      <c r="C30" s="113"/>
      <c r="D30" s="113"/>
      <c r="E30" s="209" t="s">
        <v>335</v>
      </c>
      <c r="F30" s="212">
        <f>F31</f>
        <v>0</v>
      </c>
      <c r="G30" s="215">
        <f t="shared" ref="G30" si="18">G31</f>
        <v>230000</v>
      </c>
      <c r="H30" s="215"/>
      <c r="I30" s="212">
        <v>0</v>
      </c>
      <c r="J30" s="213">
        <v>0</v>
      </c>
      <c r="K30" s="211">
        <f t="shared" si="3"/>
        <v>0</v>
      </c>
    </row>
    <row r="31" spans="1:11" x14ac:dyDescent="0.25">
      <c r="A31" s="113"/>
      <c r="B31" s="113">
        <v>92</v>
      </c>
      <c r="C31" s="113"/>
      <c r="D31" s="113"/>
      <c r="E31" s="116" t="s">
        <v>336</v>
      </c>
      <c r="F31" s="212">
        <f>F32</f>
        <v>0</v>
      </c>
      <c r="G31" s="212">
        <f t="shared" ref="G31" si="19">G32</f>
        <v>230000</v>
      </c>
      <c r="H31" s="212"/>
      <c r="I31" s="212">
        <v>0</v>
      </c>
      <c r="J31" s="213">
        <v>0</v>
      </c>
      <c r="K31" s="211">
        <f t="shared" si="3"/>
        <v>0</v>
      </c>
    </row>
    <row r="32" spans="1:11" x14ac:dyDescent="0.25">
      <c r="A32" s="113"/>
      <c r="B32" s="113"/>
      <c r="C32" s="113">
        <v>922</v>
      </c>
      <c r="D32" s="113"/>
      <c r="E32" s="116" t="s">
        <v>337</v>
      </c>
      <c r="F32" s="212">
        <f>F33</f>
        <v>0</v>
      </c>
      <c r="G32" s="212">
        <f t="shared" ref="G32" si="20">G33</f>
        <v>230000</v>
      </c>
      <c r="H32" s="212"/>
      <c r="I32" s="212">
        <v>0</v>
      </c>
      <c r="J32" s="213">
        <v>0</v>
      </c>
      <c r="K32" s="211">
        <f t="shared" si="3"/>
        <v>0</v>
      </c>
    </row>
    <row r="33" spans="1:11" x14ac:dyDescent="0.25">
      <c r="A33" s="113"/>
      <c r="B33" s="113"/>
      <c r="C33" s="113"/>
      <c r="D33" s="113">
        <v>9221</v>
      </c>
      <c r="E33" s="116" t="s">
        <v>338</v>
      </c>
      <c r="F33" s="212">
        <f>ukupno!C27</f>
        <v>0</v>
      </c>
      <c r="G33" s="212">
        <f>ukupno!D27</f>
        <v>230000</v>
      </c>
      <c r="H33" s="212"/>
      <c r="I33" s="214">
        <v>0</v>
      </c>
      <c r="J33" s="213">
        <v>0</v>
      </c>
      <c r="K33" s="211">
        <f t="shared" si="3"/>
        <v>0</v>
      </c>
    </row>
    <row r="34" spans="1:11" s="46" customFormat="1" x14ac:dyDescent="0.25">
      <c r="A34" s="128"/>
      <c r="B34" s="128"/>
      <c r="C34" s="128"/>
      <c r="D34" s="128"/>
      <c r="E34" s="129"/>
      <c r="F34" s="130"/>
      <c r="G34" s="130"/>
      <c r="H34" s="130"/>
      <c r="I34" s="291">
        <v>0.5</v>
      </c>
      <c r="J34" s="291"/>
      <c r="K34" s="291"/>
    </row>
    <row r="35" spans="1:11" s="46" customFormat="1" x14ac:dyDescent="0.25">
      <c r="A35" s="128"/>
      <c r="B35" s="128"/>
      <c r="C35" s="128"/>
      <c r="D35" s="128"/>
      <c r="E35" s="129"/>
      <c r="F35" s="130"/>
      <c r="G35" s="130"/>
      <c r="H35" s="130"/>
      <c r="I35" s="292"/>
      <c r="J35" s="292"/>
      <c r="K35" s="292"/>
    </row>
    <row r="36" spans="1:11" s="46" customFormat="1" x14ac:dyDescent="0.25">
      <c r="A36" s="128"/>
      <c r="B36" s="128"/>
      <c r="C36" s="128"/>
      <c r="D36" s="128"/>
      <c r="E36" s="129"/>
      <c r="F36" s="130"/>
      <c r="G36" s="130"/>
      <c r="H36" s="130"/>
      <c r="I36" s="292"/>
      <c r="J36" s="292"/>
      <c r="K36" s="292"/>
    </row>
    <row r="37" spans="1:11" s="46" customFormat="1" x14ac:dyDescent="0.25">
      <c r="A37" s="128"/>
      <c r="B37" s="128"/>
      <c r="C37" s="128"/>
      <c r="D37" s="128"/>
      <c r="E37" s="129"/>
      <c r="F37" s="130"/>
      <c r="G37" s="130"/>
      <c r="H37" s="130"/>
      <c r="I37" s="292"/>
      <c r="J37" s="292"/>
      <c r="K37" s="292"/>
    </row>
    <row r="38" spans="1:11" ht="51" x14ac:dyDescent="0.25">
      <c r="A38" s="299" t="s">
        <v>166</v>
      </c>
      <c r="B38" s="299"/>
      <c r="C38" s="299"/>
      <c r="D38" s="299"/>
      <c r="E38" s="299"/>
      <c r="F38" s="124" t="str">
        <f t="shared" ref="F38:K38" si="21">F5</f>
        <v xml:space="preserve">OSTVARENJE/IZVRŠENJE 
01.-12.2024. </v>
      </c>
      <c r="G38" s="124" t="str">
        <f t="shared" si="21"/>
        <v>IZVORNI PLAN ILI REBALANS 2025.*</v>
      </c>
      <c r="H38" s="124">
        <f t="shared" si="21"/>
        <v>0</v>
      </c>
      <c r="I38" s="124" t="str">
        <f t="shared" si="21"/>
        <v xml:space="preserve">OSTVARENJE/IZVRŠENJE 
01.-12.2025. </v>
      </c>
      <c r="J38" s="124" t="str">
        <f t="shared" si="21"/>
        <v>INDEKS</v>
      </c>
      <c r="K38" s="124" t="str">
        <f t="shared" si="21"/>
        <v>INDEKS</v>
      </c>
    </row>
    <row r="39" spans="1:11" x14ac:dyDescent="0.25">
      <c r="A39" s="287">
        <v>1</v>
      </c>
      <c r="B39" s="288"/>
      <c r="C39" s="288"/>
      <c r="D39" s="288"/>
      <c r="E39" s="289"/>
      <c r="F39" s="133">
        <v>2</v>
      </c>
      <c r="G39" s="133">
        <v>3</v>
      </c>
      <c r="H39" s="133">
        <v>4</v>
      </c>
      <c r="I39" s="133">
        <v>5</v>
      </c>
      <c r="J39" s="134" t="s">
        <v>168</v>
      </c>
      <c r="K39" s="134" t="s">
        <v>403</v>
      </c>
    </row>
    <row r="40" spans="1:11" x14ac:dyDescent="0.25">
      <c r="A40" s="111"/>
      <c r="B40" s="111"/>
      <c r="C40" s="111"/>
      <c r="D40" s="111"/>
      <c r="E40" s="111" t="s">
        <v>192</v>
      </c>
      <c r="F40" s="185">
        <f>F41+F95</f>
        <v>1390185.95</v>
      </c>
      <c r="G40" s="185">
        <f>G41+G95</f>
        <v>1786964</v>
      </c>
      <c r="H40" s="185"/>
      <c r="I40" s="185">
        <f>I41+I95</f>
        <v>1424781.59</v>
      </c>
      <c r="J40" s="211">
        <f t="shared" ref="J40:J42" si="22">I40/F40*100</f>
        <v>102.4885620517169</v>
      </c>
      <c r="K40" s="211">
        <f t="shared" ref="K40:K97" si="23">I40/G40*100</f>
        <v>79.731969418522141</v>
      </c>
    </row>
    <row r="41" spans="1:11" x14ac:dyDescent="0.25">
      <c r="A41" s="111">
        <v>3</v>
      </c>
      <c r="B41" s="111"/>
      <c r="C41" s="111"/>
      <c r="D41" s="111"/>
      <c r="E41" s="111" t="s">
        <v>193</v>
      </c>
      <c r="F41" s="185">
        <f>F42+F52+F83+F88+F92</f>
        <v>1294980.1299999999</v>
      </c>
      <c r="G41" s="185">
        <f>G42+G52+G83+G88+G92</f>
        <v>1591964</v>
      </c>
      <c r="H41" s="185"/>
      <c r="I41" s="185">
        <f>I42+I52+I83+I88+I92</f>
        <v>1390145.4300000002</v>
      </c>
      <c r="J41" s="211">
        <f t="shared" si="22"/>
        <v>107.34878457169843</v>
      </c>
      <c r="K41" s="211">
        <f t="shared" si="23"/>
        <v>87.322667472380047</v>
      </c>
    </row>
    <row r="42" spans="1:11" x14ac:dyDescent="0.25">
      <c r="A42" s="111"/>
      <c r="B42" s="112">
        <v>31</v>
      </c>
      <c r="C42" s="112"/>
      <c r="D42" s="112"/>
      <c r="E42" s="112" t="s">
        <v>194</v>
      </c>
      <c r="F42" s="212">
        <f>F43+F46+F48</f>
        <v>886039.8</v>
      </c>
      <c r="G42" s="212">
        <f t="shared" ref="G42:I42" si="24">G43+G46+G48</f>
        <v>1097550</v>
      </c>
      <c r="H42" s="212"/>
      <c r="I42" s="212">
        <f t="shared" si="24"/>
        <v>1016407.3500000001</v>
      </c>
      <c r="J42" s="213">
        <f t="shared" si="22"/>
        <v>114.71350948343404</v>
      </c>
      <c r="K42" s="211">
        <f t="shared" si="23"/>
        <v>92.6069290692907</v>
      </c>
    </row>
    <row r="43" spans="1:11" x14ac:dyDescent="0.25">
      <c r="A43" s="113"/>
      <c r="B43" s="113"/>
      <c r="C43" s="113">
        <v>311</v>
      </c>
      <c r="D43" s="113"/>
      <c r="E43" s="113" t="s">
        <v>195</v>
      </c>
      <c r="F43" s="212">
        <f>SUM(F44:F45)</f>
        <v>732279.4</v>
      </c>
      <c r="G43" s="212">
        <f>ukupno!D44</f>
        <v>894700</v>
      </c>
      <c r="H43" s="212"/>
      <c r="I43" s="212">
        <f t="shared" ref="I43" si="25">SUM(I44:I45)</f>
        <v>839547.3</v>
      </c>
      <c r="J43" s="213">
        <f>I43/F43*100</f>
        <v>114.64849345755187</v>
      </c>
      <c r="K43" s="211">
        <f t="shared" si="23"/>
        <v>93.835620878506759</v>
      </c>
    </row>
    <row r="44" spans="1:11" x14ac:dyDescent="0.25">
      <c r="A44" s="113"/>
      <c r="B44" s="113"/>
      <c r="C44" s="113"/>
      <c r="D44" s="113">
        <v>3111</v>
      </c>
      <c r="E44" s="113" t="s">
        <v>196</v>
      </c>
      <c r="F44" s="212">
        <f>ukupno!C41+ukupno!C42</f>
        <v>732279.4</v>
      </c>
      <c r="G44" s="212"/>
      <c r="H44" s="212"/>
      <c r="I44" s="214">
        <f>ukupno!E41+ukupno!E42</f>
        <v>839547.3</v>
      </c>
      <c r="J44" s="213">
        <f t="shared" ref="J44:J98" si="26">I44/F44*100</f>
        <v>114.64849345755187</v>
      </c>
      <c r="K44" s="211">
        <v>0</v>
      </c>
    </row>
    <row r="45" spans="1:11" x14ac:dyDescent="0.25">
      <c r="A45" s="113"/>
      <c r="B45" s="113"/>
      <c r="C45" s="113"/>
      <c r="D45" s="113">
        <v>3113</v>
      </c>
      <c r="E45" s="136" t="s">
        <v>215</v>
      </c>
      <c r="F45" s="212">
        <f>ukupno!C43</f>
        <v>0</v>
      </c>
      <c r="G45" s="212"/>
      <c r="H45" s="212"/>
      <c r="I45" s="214">
        <f>ukupno!E43</f>
        <v>0</v>
      </c>
      <c r="J45" s="213">
        <v>0</v>
      </c>
      <c r="K45" s="211">
        <v>0</v>
      </c>
    </row>
    <row r="46" spans="1:11" x14ac:dyDescent="0.25">
      <c r="A46" s="113"/>
      <c r="B46" s="113"/>
      <c r="C46" s="113">
        <v>312</v>
      </c>
      <c r="D46" s="113"/>
      <c r="E46" s="136" t="s">
        <v>216</v>
      </c>
      <c r="F46" s="212">
        <f>F47</f>
        <v>43103.92</v>
      </c>
      <c r="G46" s="212">
        <f>ukupno!D51</f>
        <v>55200</v>
      </c>
      <c r="H46" s="212"/>
      <c r="I46" s="212">
        <f t="shared" ref="I46" si="27">I47</f>
        <v>46842.11</v>
      </c>
      <c r="J46" s="213">
        <f t="shared" si="26"/>
        <v>108.67250588809556</v>
      </c>
      <c r="K46" s="211">
        <f t="shared" si="23"/>
        <v>84.858894927536227</v>
      </c>
    </row>
    <row r="47" spans="1:11" x14ac:dyDescent="0.25">
      <c r="A47" s="113"/>
      <c r="B47" s="113"/>
      <c r="C47" s="113"/>
      <c r="D47" s="113">
        <v>3121</v>
      </c>
      <c r="E47" s="136" t="s">
        <v>216</v>
      </c>
      <c r="F47" s="212">
        <f>ukupno!C51</f>
        <v>43103.92</v>
      </c>
      <c r="G47" s="212"/>
      <c r="H47" s="212"/>
      <c r="I47" s="214">
        <f>ukupno!E51</f>
        <v>46842.11</v>
      </c>
      <c r="J47" s="213">
        <f t="shared" si="26"/>
        <v>108.67250588809556</v>
      </c>
      <c r="K47" s="211">
        <v>0</v>
      </c>
    </row>
    <row r="48" spans="1:11" x14ac:dyDescent="0.25">
      <c r="A48" s="113"/>
      <c r="B48" s="113"/>
      <c r="C48" s="113">
        <v>313</v>
      </c>
      <c r="D48" s="113"/>
      <c r="E48" s="136" t="s">
        <v>217</v>
      </c>
      <c r="F48" s="212">
        <f>SUM(F49:F51)</f>
        <v>110656.48</v>
      </c>
      <c r="G48" s="212">
        <f>ukupno!D55</f>
        <v>147650</v>
      </c>
      <c r="H48" s="212"/>
      <c r="I48" s="212">
        <f t="shared" ref="I48" si="28">SUM(I49:I51)</f>
        <v>130017.94</v>
      </c>
      <c r="J48" s="213">
        <f t="shared" si="26"/>
        <v>117.49690573927529</v>
      </c>
      <c r="K48" s="211">
        <f t="shared" si="23"/>
        <v>88.058205215035557</v>
      </c>
    </row>
    <row r="49" spans="1:11" x14ac:dyDescent="0.25">
      <c r="A49" s="113"/>
      <c r="B49" s="113"/>
      <c r="C49" s="113"/>
      <c r="D49" s="113">
        <v>3131</v>
      </c>
      <c r="E49" s="136" t="s">
        <v>218</v>
      </c>
      <c r="F49" s="212">
        <f>ukupno!C52</f>
        <v>0</v>
      </c>
      <c r="G49" s="212">
        <f>ukupno!D52</f>
        <v>0</v>
      </c>
      <c r="H49" s="212"/>
      <c r="I49" s="214">
        <f>ukupno!E52</f>
        <v>0</v>
      </c>
      <c r="J49" s="213"/>
      <c r="K49" s="211">
        <v>0</v>
      </c>
    </row>
    <row r="50" spans="1:11" ht="25.5" x14ac:dyDescent="0.25">
      <c r="A50" s="113"/>
      <c r="B50" s="113"/>
      <c r="C50" s="113"/>
      <c r="D50" s="113">
        <v>3132</v>
      </c>
      <c r="E50" s="136" t="s">
        <v>219</v>
      </c>
      <c r="F50" s="212">
        <f>ukupno!C53</f>
        <v>110656.48</v>
      </c>
      <c r="G50" s="212">
        <f>ukupno!D53</f>
        <v>0</v>
      </c>
      <c r="H50" s="212"/>
      <c r="I50" s="214">
        <f>ukupno!E53</f>
        <v>130017.94</v>
      </c>
      <c r="J50" s="213">
        <f t="shared" si="26"/>
        <v>117.49690573927529</v>
      </c>
      <c r="K50" s="211">
        <v>0</v>
      </c>
    </row>
    <row r="51" spans="1:11" ht="25.5" x14ac:dyDescent="0.25">
      <c r="A51" s="113"/>
      <c r="B51" s="113"/>
      <c r="C51" s="113"/>
      <c r="D51" s="113">
        <v>3133</v>
      </c>
      <c r="E51" s="136" t="s">
        <v>220</v>
      </c>
      <c r="F51" s="212">
        <f>ukupno!C54</f>
        <v>0</v>
      </c>
      <c r="G51" s="212">
        <f>ukupno!D54</f>
        <v>0</v>
      </c>
      <c r="H51" s="212"/>
      <c r="I51" s="214">
        <f>ukupno!E54</f>
        <v>0</v>
      </c>
      <c r="J51" s="213"/>
      <c r="K51" s="211">
        <v>0</v>
      </c>
    </row>
    <row r="52" spans="1:11" x14ac:dyDescent="0.25">
      <c r="A52" s="113"/>
      <c r="B52" s="113">
        <v>32</v>
      </c>
      <c r="C52" s="114"/>
      <c r="D52" s="114"/>
      <c r="E52" s="113" t="s">
        <v>197</v>
      </c>
      <c r="F52" s="212">
        <f>F53+F57+F64+F74+F76</f>
        <v>407855.92</v>
      </c>
      <c r="G52" s="212">
        <f>G53+G57+G64+G74+G76</f>
        <v>491889</v>
      </c>
      <c r="H52" s="212"/>
      <c r="I52" s="212">
        <f>I53+I57+I64+I74+I76</f>
        <v>373241.97</v>
      </c>
      <c r="J52" s="213">
        <f t="shared" si="26"/>
        <v>91.513191717310363</v>
      </c>
      <c r="K52" s="211">
        <f t="shared" si="23"/>
        <v>75.879308136591789</v>
      </c>
    </row>
    <row r="53" spans="1:11" x14ac:dyDescent="0.25">
      <c r="A53" s="113"/>
      <c r="B53" s="113"/>
      <c r="C53" s="113">
        <v>321</v>
      </c>
      <c r="D53" s="113"/>
      <c r="E53" s="113" t="s">
        <v>198</v>
      </c>
      <c r="F53" s="212">
        <f>SUM(F54:F56)</f>
        <v>33581.17</v>
      </c>
      <c r="G53" s="212">
        <f>ukupno!D77</f>
        <v>42200</v>
      </c>
      <c r="H53" s="212"/>
      <c r="I53" s="212">
        <f>SUM(I54:I56)</f>
        <v>26289.190000000002</v>
      </c>
      <c r="J53" s="213">
        <f t="shared" si="26"/>
        <v>78.285509408993207</v>
      </c>
      <c r="K53" s="211">
        <f t="shared" si="23"/>
        <v>62.29665876777252</v>
      </c>
    </row>
    <row r="54" spans="1:11" x14ac:dyDescent="0.25">
      <c r="A54" s="113"/>
      <c r="B54" s="115"/>
      <c r="C54" s="113"/>
      <c r="D54" s="113">
        <v>3211</v>
      </c>
      <c r="E54" s="116" t="s">
        <v>199</v>
      </c>
      <c r="F54" s="212">
        <f>ukupno!C64</f>
        <v>12658.82</v>
      </c>
      <c r="G54" s="212"/>
      <c r="H54" s="212"/>
      <c r="I54" s="214">
        <f>ukupno!E64</f>
        <v>8009.49</v>
      </c>
      <c r="J54" s="213">
        <f t="shared" si="26"/>
        <v>63.272011135319097</v>
      </c>
      <c r="K54" s="211">
        <v>0</v>
      </c>
    </row>
    <row r="55" spans="1:11" ht="24" customHeight="1" x14ac:dyDescent="0.25">
      <c r="A55" s="113"/>
      <c r="B55" s="115"/>
      <c r="C55" s="113"/>
      <c r="D55" s="113">
        <v>3212</v>
      </c>
      <c r="E55" s="136" t="s">
        <v>221</v>
      </c>
      <c r="F55" s="212">
        <f>ukupno!C66</f>
        <v>20069.97</v>
      </c>
      <c r="G55" s="212"/>
      <c r="H55" s="212"/>
      <c r="I55" s="214">
        <f>ukupno!E66</f>
        <v>17399.2</v>
      </c>
      <c r="J55" s="213">
        <f t="shared" si="26"/>
        <v>86.692705569564879</v>
      </c>
      <c r="K55" s="211">
        <v>0</v>
      </c>
    </row>
    <row r="56" spans="1:11" x14ac:dyDescent="0.25">
      <c r="A56" s="113"/>
      <c r="B56" s="115"/>
      <c r="C56" s="113"/>
      <c r="D56" s="113">
        <v>3213</v>
      </c>
      <c r="E56" s="136" t="s">
        <v>222</v>
      </c>
      <c r="F56" s="212">
        <f>ukupno!C76</f>
        <v>852.38</v>
      </c>
      <c r="G56" s="212"/>
      <c r="H56" s="212"/>
      <c r="I56" s="214">
        <f>ukupno!E76</f>
        <v>880.5</v>
      </c>
      <c r="J56" s="213"/>
      <c r="K56" s="211">
        <v>0</v>
      </c>
    </row>
    <row r="57" spans="1:11" x14ac:dyDescent="0.25">
      <c r="A57" s="113"/>
      <c r="B57" s="115"/>
      <c r="C57" s="113">
        <v>322</v>
      </c>
      <c r="D57" s="113"/>
      <c r="E57" s="136" t="s">
        <v>223</v>
      </c>
      <c r="F57" s="212">
        <f>SUM(F58:F63)</f>
        <v>253938.09</v>
      </c>
      <c r="G57" s="212">
        <f>ukupno!D107</f>
        <v>308246</v>
      </c>
      <c r="H57" s="212"/>
      <c r="I57" s="212">
        <f t="shared" ref="I57" si="29">SUM(I58:I63)</f>
        <v>236308.04</v>
      </c>
      <c r="J57" s="213">
        <f t="shared" si="26"/>
        <v>93.057343228816123</v>
      </c>
      <c r="K57" s="211">
        <f t="shared" si="23"/>
        <v>76.662159444080373</v>
      </c>
    </row>
    <row r="58" spans="1:11" ht="26.45" customHeight="1" x14ac:dyDescent="0.25">
      <c r="A58" s="113"/>
      <c r="B58" s="115"/>
      <c r="C58" s="113"/>
      <c r="D58" s="113">
        <v>3221</v>
      </c>
      <c r="E58" s="136" t="s">
        <v>224</v>
      </c>
      <c r="F58" s="212">
        <f>ukupno!C83</f>
        <v>22916.210000000003</v>
      </c>
      <c r="G58" s="212"/>
      <c r="H58" s="212"/>
      <c r="I58" s="214">
        <f>ukupno!E83</f>
        <v>24776.68</v>
      </c>
      <c r="J58" s="213">
        <f t="shared" si="26"/>
        <v>108.11857632653914</v>
      </c>
      <c r="K58" s="211">
        <v>0</v>
      </c>
    </row>
    <row r="59" spans="1:11" ht="15" customHeight="1" x14ac:dyDescent="0.25">
      <c r="A59" s="113"/>
      <c r="B59" s="115"/>
      <c r="C59" s="113"/>
      <c r="D59" s="113">
        <v>3222</v>
      </c>
      <c r="E59" s="136" t="s">
        <v>225</v>
      </c>
      <c r="F59" s="212">
        <f>ukupno!C85</f>
        <v>157416.24</v>
      </c>
      <c r="G59" s="212"/>
      <c r="H59" s="212"/>
      <c r="I59" s="214">
        <f>ukupno!E85</f>
        <v>144515.25</v>
      </c>
      <c r="J59" s="213">
        <v>0</v>
      </c>
      <c r="K59" s="211">
        <v>0</v>
      </c>
    </row>
    <row r="60" spans="1:11" x14ac:dyDescent="0.25">
      <c r="A60" s="113"/>
      <c r="B60" s="115"/>
      <c r="C60" s="113"/>
      <c r="D60" s="113">
        <v>3223</v>
      </c>
      <c r="E60" s="136" t="s">
        <v>226</v>
      </c>
      <c r="F60" s="212">
        <f>ukupno!C89</f>
        <v>57418.130000000005</v>
      </c>
      <c r="G60" s="212"/>
      <c r="H60" s="212"/>
      <c r="I60" s="214">
        <f>ukupno!E89</f>
        <v>59563.47</v>
      </c>
      <c r="J60" s="213">
        <f t="shared" si="26"/>
        <v>103.73634599385247</v>
      </c>
      <c r="K60" s="211">
        <v>0</v>
      </c>
    </row>
    <row r="61" spans="1:11" ht="28.15" customHeight="1" x14ac:dyDescent="0.25">
      <c r="A61" s="113"/>
      <c r="B61" s="115"/>
      <c r="C61" s="113"/>
      <c r="D61" s="113">
        <v>3224</v>
      </c>
      <c r="E61" s="136" t="s">
        <v>227</v>
      </c>
      <c r="F61" s="212">
        <f>ukupno!C94</f>
        <v>6985.51</v>
      </c>
      <c r="G61" s="212"/>
      <c r="H61" s="212"/>
      <c r="I61" s="214">
        <f>ukupno!E94</f>
        <v>4128.26</v>
      </c>
      <c r="J61" s="213">
        <f t="shared" si="26"/>
        <v>59.097474629626191</v>
      </c>
      <c r="K61" s="211">
        <v>0</v>
      </c>
    </row>
    <row r="62" spans="1:11" x14ac:dyDescent="0.25">
      <c r="A62" s="113"/>
      <c r="B62" s="115"/>
      <c r="C62" s="113"/>
      <c r="D62" s="113">
        <v>3225</v>
      </c>
      <c r="E62" s="136" t="s">
        <v>228</v>
      </c>
      <c r="F62" s="212">
        <f>ukupno!C96</f>
        <v>8009.54</v>
      </c>
      <c r="G62" s="212"/>
      <c r="H62" s="212"/>
      <c r="I62" s="214">
        <f>ukupno!E96</f>
        <v>2780.84</v>
      </c>
      <c r="J62" s="213"/>
      <c r="K62" s="211">
        <v>0</v>
      </c>
    </row>
    <row r="63" spans="1:11" ht="27" customHeight="1" x14ac:dyDescent="0.25">
      <c r="A63" s="113"/>
      <c r="B63" s="115"/>
      <c r="C63" s="113"/>
      <c r="D63" s="113">
        <v>3227</v>
      </c>
      <c r="E63" s="136" t="s">
        <v>229</v>
      </c>
      <c r="F63" s="212">
        <f>ukupno!C98</f>
        <v>1192.46</v>
      </c>
      <c r="G63" s="212"/>
      <c r="H63" s="212"/>
      <c r="I63" s="214">
        <f>ukupno!E98</f>
        <v>543.54</v>
      </c>
      <c r="J63" s="213">
        <v>0</v>
      </c>
      <c r="K63" s="211">
        <v>0</v>
      </c>
    </row>
    <row r="64" spans="1:11" ht="21" customHeight="1" x14ac:dyDescent="0.25">
      <c r="A64" s="113"/>
      <c r="B64" s="115"/>
      <c r="C64" s="113">
        <v>323</v>
      </c>
      <c r="D64" s="113"/>
      <c r="E64" s="136" t="s">
        <v>230</v>
      </c>
      <c r="F64" s="212">
        <f>SUM(F65:F73)</f>
        <v>93694.87</v>
      </c>
      <c r="G64" s="212">
        <f>ukupno!D154</f>
        <v>110423</v>
      </c>
      <c r="H64" s="212"/>
      <c r="I64" s="212">
        <f t="shared" ref="I64" si="30">SUM(I65:I73)</f>
        <v>94599.61</v>
      </c>
      <c r="J64" s="213">
        <f t="shared" si="26"/>
        <v>100.96562383831686</v>
      </c>
      <c r="K64" s="211">
        <f t="shared" si="23"/>
        <v>85.670204576945025</v>
      </c>
    </row>
    <row r="65" spans="1:11" ht="18" customHeight="1" x14ac:dyDescent="0.25">
      <c r="A65" s="113"/>
      <c r="B65" s="115"/>
      <c r="C65" s="113"/>
      <c r="D65" s="113">
        <v>3231</v>
      </c>
      <c r="E65" s="136" t="s">
        <v>231</v>
      </c>
      <c r="F65" s="212">
        <f>ukupno!C112</f>
        <v>7222.09</v>
      </c>
      <c r="G65" s="212"/>
      <c r="H65" s="212"/>
      <c r="I65" s="214">
        <f>ukupno!E112</f>
        <v>7383.64</v>
      </c>
      <c r="J65" s="213">
        <f t="shared" si="26"/>
        <v>102.23688710608702</v>
      </c>
      <c r="K65" s="211">
        <v>0</v>
      </c>
    </row>
    <row r="66" spans="1:11" ht="27" customHeight="1" x14ac:dyDescent="0.25">
      <c r="A66" s="113"/>
      <c r="B66" s="115"/>
      <c r="C66" s="113"/>
      <c r="D66" s="113">
        <v>3232</v>
      </c>
      <c r="E66" s="136" t="s">
        <v>232</v>
      </c>
      <c r="F66" s="212">
        <f>ukupno!C116</f>
        <v>21366.639999999999</v>
      </c>
      <c r="G66" s="212"/>
      <c r="H66" s="212"/>
      <c r="I66" s="214">
        <f>ukupno!E116</f>
        <v>30905.06</v>
      </c>
      <c r="J66" s="213">
        <f t="shared" si="26"/>
        <v>144.64164697865459</v>
      </c>
      <c r="K66" s="211">
        <v>0</v>
      </c>
    </row>
    <row r="67" spans="1:11" x14ac:dyDescent="0.25">
      <c r="A67" s="113"/>
      <c r="B67" s="115"/>
      <c r="C67" s="113"/>
      <c r="D67" s="113">
        <v>3233</v>
      </c>
      <c r="E67" s="136" t="s">
        <v>233</v>
      </c>
      <c r="F67" s="212">
        <f>ukupno!C119</f>
        <v>1128.8499999999999</v>
      </c>
      <c r="G67" s="212"/>
      <c r="H67" s="212"/>
      <c r="I67" s="214">
        <f>ukupno!E119</f>
        <v>248.85</v>
      </c>
      <c r="J67" s="213">
        <f t="shared" si="26"/>
        <v>22.044558621606061</v>
      </c>
      <c r="K67" s="211">
        <v>0</v>
      </c>
    </row>
    <row r="68" spans="1:11" x14ac:dyDescent="0.25">
      <c r="A68" s="113"/>
      <c r="B68" s="115"/>
      <c r="C68" s="113"/>
      <c r="D68" s="113">
        <v>3234</v>
      </c>
      <c r="E68" s="136" t="s">
        <v>234</v>
      </c>
      <c r="F68" s="212">
        <f>ukupno!C125</f>
        <v>22751.49</v>
      </c>
      <c r="G68" s="212"/>
      <c r="H68" s="212"/>
      <c r="I68" s="214">
        <f>ukupno!E125</f>
        <v>23286.99</v>
      </c>
      <c r="J68" s="213">
        <f t="shared" si="26"/>
        <v>102.35369199995252</v>
      </c>
      <c r="K68" s="211">
        <v>0</v>
      </c>
    </row>
    <row r="69" spans="1:11" x14ac:dyDescent="0.25">
      <c r="A69" s="113"/>
      <c r="B69" s="115"/>
      <c r="C69" s="113"/>
      <c r="D69" s="113">
        <v>3235</v>
      </c>
      <c r="E69" s="136" t="s">
        <v>235</v>
      </c>
      <c r="F69" s="212">
        <f>ukupno!C128</f>
        <v>5659.12</v>
      </c>
      <c r="G69" s="212"/>
      <c r="H69" s="212"/>
      <c r="I69" s="214">
        <f>ukupno!E128</f>
        <v>3577.39</v>
      </c>
      <c r="J69" s="213">
        <f t="shared" si="26"/>
        <v>63.214598736199271</v>
      </c>
      <c r="K69" s="211">
        <v>0</v>
      </c>
    </row>
    <row r="70" spans="1:11" x14ac:dyDescent="0.25">
      <c r="A70" s="113"/>
      <c r="B70" s="115"/>
      <c r="C70" s="113"/>
      <c r="D70" s="113">
        <v>3236</v>
      </c>
      <c r="E70" s="136" t="s">
        <v>236</v>
      </c>
      <c r="F70" s="212">
        <f>ukupno!C131</f>
        <v>3835.7</v>
      </c>
      <c r="G70" s="212"/>
      <c r="H70" s="212"/>
      <c r="I70" s="214">
        <f>ukupno!E131</f>
        <v>3310.2000000000003</v>
      </c>
      <c r="J70" s="213">
        <f t="shared" si="26"/>
        <v>86.299762755168558</v>
      </c>
      <c r="K70" s="211">
        <v>0</v>
      </c>
    </row>
    <row r="71" spans="1:11" x14ac:dyDescent="0.25">
      <c r="A71" s="113"/>
      <c r="B71" s="115"/>
      <c r="C71" s="113"/>
      <c r="D71" s="113">
        <v>3237</v>
      </c>
      <c r="E71" s="136" t="s">
        <v>237</v>
      </c>
      <c r="F71" s="212">
        <f>ukupno!C143</f>
        <v>9957.3100000000013</v>
      </c>
      <c r="G71" s="212"/>
      <c r="H71" s="212"/>
      <c r="I71" s="214">
        <f>ukupno!E143</f>
        <v>18871.989999999998</v>
      </c>
      <c r="J71" s="213">
        <f t="shared" si="26"/>
        <v>189.52899929800313</v>
      </c>
      <c r="K71" s="211">
        <v>0</v>
      </c>
    </row>
    <row r="72" spans="1:11" x14ac:dyDescent="0.25">
      <c r="A72" s="113"/>
      <c r="B72" s="115"/>
      <c r="C72" s="113"/>
      <c r="D72" s="113">
        <v>3238</v>
      </c>
      <c r="E72" s="136" t="s">
        <v>238</v>
      </c>
      <c r="F72" s="212">
        <f>ukupno!C146</f>
        <v>14998.92</v>
      </c>
      <c r="G72" s="212"/>
      <c r="H72" s="212"/>
      <c r="I72" s="214">
        <f>ukupno!E146</f>
        <v>6236.47</v>
      </c>
      <c r="J72" s="213">
        <f t="shared" si="26"/>
        <v>41.579460387814592</v>
      </c>
      <c r="K72" s="211">
        <v>0</v>
      </c>
    </row>
    <row r="73" spans="1:11" x14ac:dyDescent="0.25">
      <c r="A73" s="113"/>
      <c r="B73" s="115"/>
      <c r="C73" s="113"/>
      <c r="D73" s="113">
        <v>3239</v>
      </c>
      <c r="E73" s="136" t="s">
        <v>239</v>
      </c>
      <c r="F73" s="212">
        <f>ukupno!C153</f>
        <v>6774.75</v>
      </c>
      <c r="G73" s="212"/>
      <c r="H73" s="212"/>
      <c r="I73" s="214">
        <f>ukupno!E153</f>
        <v>779.02</v>
      </c>
      <c r="J73" s="213">
        <f t="shared" si="26"/>
        <v>11.498874497213919</v>
      </c>
      <c r="K73" s="211">
        <v>0</v>
      </c>
    </row>
    <row r="74" spans="1:11" ht="25.5" x14ac:dyDescent="0.25">
      <c r="A74" s="113"/>
      <c r="B74" s="115"/>
      <c r="C74" s="113">
        <v>324</v>
      </c>
      <c r="D74" s="113"/>
      <c r="E74" s="136" t="s">
        <v>240</v>
      </c>
      <c r="F74" s="212">
        <f>F75</f>
        <v>240.72</v>
      </c>
      <c r="G74" s="212">
        <f>ukupno!D157</f>
        <v>500</v>
      </c>
      <c r="H74" s="212"/>
      <c r="I74" s="212">
        <f t="shared" ref="I74" si="31">I75</f>
        <v>77.8</v>
      </c>
      <c r="J74" s="213">
        <v>0</v>
      </c>
      <c r="K74" s="211">
        <f t="shared" si="23"/>
        <v>15.559999999999999</v>
      </c>
    </row>
    <row r="75" spans="1:11" ht="25.5" x14ac:dyDescent="0.25">
      <c r="A75" s="113"/>
      <c r="B75" s="115"/>
      <c r="C75" s="113"/>
      <c r="D75" s="113">
        <v>3241</v>
      </c>
      <c r="E75" s="136" t="s">
        <v>240</v>
      </c>
      <c r="F75" s="212">
        <f>ukupno!C157</f>
        <v>240.72</v>
      </c>
      <c r="G75" s="212"/>
      <c r="H75" s="212"/>
      <c r="I75" s="214">
        <f>ukupno!E157</f>
        <v>77.8</v>
      </c>
      <c r="J75" s="213">
        <v>0</v>
      </c>
      <c r="K75" s="211">
        <v>0</v>
      </c>
    </row>
    <row r="76" spans="1:11" ht="25.5" x14ac:dyDescent="0.25">
      <c r="A76" s="113"/>
      <c r="B76" s="115"/>
      <c r="C76" s="113">
        <v>329</v>
      </c>
      <c r="D76" s="113"/>
      <c r="E76" s="136" t="s">
        <v>241</v>
      </c>
      <c r="F76" s="212">
        <f>SUM(F77:F82)</f>
        <v>26401.07</v>
      </c>
      <c r="G76" s="212">
        <f>ukupno!D184</f>
        <v>30520</v>
      </c>
      <c r="H76" s="212"/>
      <c r="I76" s="212">
        <f t="shared" ref="I76" si="32">SUM(I77:I82)</f>
        <v>15967.33</v>
      </c>
      <c r="J76" s="213">
        <f t="shared" si="26"/>
        <v>60.47985933903437</v>
      </c>
      <c r="K76" s="211">
        <f t="shared" si="23"/>
        <v>52.317595019659237</v>
      </c>
    </row>
    <row r="77" spans="1:11" x14ac:dyDescent="0.25">
      <c r="A77" s="113"/>
      <c r="B77" s="115"/>
      <c r="C77" s="113"/>
      <c r="D77" s="113">
        <v>3292</v>
      </c>
      <c r="E77" s="136" t="s">
        <v>242</v>
      </c>
      <c r="F77" s="212">
        <f>ukupno!C160</f>
        <v>2128.48</v>
      </c>
      <c r="G77" s="212"/>
      <c r="H77" s="212"/>
      <c r="I77" s="214">
        <f>ukupno!E160</f>
        <v>2203.4499999999998</v>
      </c>
      <c r="J77" s="213"/>
      <c r="K77" s="211">
        <v>0</v>
      </c>
    </row>
    <row r="78" spans="1:11" x14ac:dyDescent="0.25">
      <c r="A78" s="113"/>
      <c r="B78" s="115"/>
      <c r="C78" s="113"/>
      <c r="D78" s="113">
        <v>3293</v>
      </c>
      <c r="E78" s="136" t="s">
        <v>243</v>
      </c>
      <c r="F78" s="212">
        <f>ukupno!C162</f>
        <v>0</v>
      </c>
      <c r="G78" s="212"/>
      <c r="H78" s="212"/>
      <c r="I78" s="214">
        <f>ukupno!E162</f>
        <v>460.71</v>
      </c>
      <c r="J78" s="213">
        <v>0</v>
      </c>
      <c r="K78" s="211">
        <v>0</v>
      </c>
    </row>
    <row r="79" spans="1:11" x14ac:dyDescent="0.25">
      <c r="A79" s="113"/>
      <c r="B79" s="115"/>
      <c r="C79" s="113"/>
      <c r="D79" s="113">
        <v>3294</v>
      </c>
      <c r="E79" s="136" t="s">
        <v>244</v>
      </c>
      <c r="F79" s="212">
        <f>ukupno!C165</f>
        <v>35</v>
      </c>
      <c r="G79" s="212"/>
      <c r="H79" s="212"/>
      <c r="I79" s="214">
        <f>ukupno!E165</f>
        <v>90</v>
      </c>
      <c r="J79" s="213">
        <f t="shared" si="26"/>
        <v>257.14285714285717</v>
      </c>
      <c r="K79" s="211">
        <v>0</v>
      </c>
    </row>
    <row r="80" spans="1:11" ht="43.15" customHeight="1" x14ac:dyDescent="0.25">
      <c r="A80" s="113"/>
      <c r="B80" s="115"/>
      <c r="C80" s="113"/>
      <c r="D80" s="113">
        <v>3295</v>
      </c>
      <c r="E80" s="137" t="s">
        <v>245</v>
      </c>
      <c r="F80" s="212">
        <f>ukupno!C178</f>
        <v>427.45</v>
      </c>
      <c r="G80" s="212"/>
      <c r="H80" s="212"/>
      <c r="I80" s="214">
        <f>ukupno!E178</f>
        <v>415.51</v>
      </c>
      <c r="J80" s="213">
        <f t="shared" si="26"/>
        <v>97.206690841034032</v>
      </c>
      <c r="K80" s="211">
        <v>0</v>
      </c>
    </row>
    <row r="81" spans="1:11" x14ac:dyDescent="0.25">
      <c r="A81" s="113"/>
      <c r="B81" s="115"/>
      <c r="C81" s="113"/>
      <c r="D81" s="113">
        <v>3296</v>
      </c>
      <c r="E81" s="138" t="s">
        <v>246</v>
      </c>
      <c r="F81" s="212">
        <f>ukupno!C180</f>
        <v>7217.92</v>
      </c>
      <c r="G81" s="212"/>
      <c r="H81" s="212"/>
      <c r="I81" s="214">
        <f>ukupno!E180</f>
        <v>1741.98</v>
      </c>
      <c r="J81" s="213"/>
      <c r="K81" s="211">
        <v>0</v>
      </c>
    </row>
    <row r="82" spans="1:11" ht="25.5" x14ac:dyDescent="0.25">
      <c r="A82" s="113"/>
      <c r="B82" s="115"/>
      <c r="C82" s="113"/>
      <c r="D82" s="113">
        <v>3299</v>
      </c>
      <c r="E82" s="136" t="s">
        <v>241</v>
      </c>
      <c r="F82" s="212">
        <f>ukupno!C183</f>
        <v>16592.22</v>
      </c>
      <c r="G82" s="212"/>
      <c r="H82" s="212"/>
      <c r="I82" s="214">
        <f>ukupno!E183</f>
        <v>11055.68</v>
      </c>
      <c r="J82" s="213">
        <f t="shared" si="26"/>
        <v>66.631710524571147</v>
      </c>
      <c r="K82" s="211">
        <v>0</v>
      </c>
    </row>
    <row r="83" spans="1:11" x14ac:dyDescent="0.25">
      <c r="A83" s="113"/>
      <c r="B83" s="113">
        <v>34</v>
      </c>
      <c r="C83" s="113"/>
      <c r="D83" s="113"/>
      <c r="E83" s="136" t="s">
        <v>247</v>
      </c>
      <c r="F83" s="212">
        <f>F84</f>
        <v>1084.4100000000001</v>
      </c>
      <c r="G83" s="212">
        <f t="shared" ref="G83:I83" si="33">G84</f>
        <v>2525</v>
      </c>
      <c r="H83" s="212"/>
      <c r="I83" s="212">
        <f t="shared" si="33"/>
        <v>496.11</v>
      </c>
      <c r="J83" s="213">
        <f t="shared" si="26"/>
        <v>45.749301463468612</v>
      </c>
      <c r="K83" s="211">
        <f t="shared" si="23"/>
        <v>19.647920792079208</v>
      </c>
    </row>
    <row r="84" spans="1:11" x14ac:dyDescent="0.25">
      <c r="A84" s="113"/>
      <c r="B84" s="115"/>
      <c r="C84" s="113">
        <v>343</v>
      </c>
      <c r="D84" s="113"/>
      <c r="E84" s="136" t="s">
        <v>248</v>
      </c>
      <c r="F84" s="212">
        <f>SUM(F85:F87)</f>
        <v>1084.4100000000001</v>
      </c>
      <c r="G84" s="212">
        <f>ukupno!D195</f>
        <v>2525</v>
      </c>
      <c r="H84" s="212"/>
      <c r="I84" s="212">
        <f t="shared" ref="I84" si="34">SUM(I85:I87)</f>
        <v>496.11</v>
      </c>
      <c r="J84" s="213">
        <f t="shared" si="26"/>
        <v>45.749301463468612</v>
      </c>
      <c r="K84" s="211">
        <f t="shared" si="23"/>
        <v>19.647920792079208</v>
      </c>
    </row>
    <row r="85" spans="1:11" ht="25.5" x14ac:dyDescent="0.25">
      <c r="A85" s="113"/>
      <c r="B85" s="115"/>
      <c r="C85" s="113"/>
      <c r="D85" s="113">
        <v>3431</v>
      </c>
      <c r="E85" s="136" t="s">
        <v>249</v>
      </c>
      <c r="F85" s="212">
        <f>ukupno!C187</f>
        <v>1059.46</v>
      </c>
      <c r="G85" s="212"/>
      <c r="H85" s="212"/>
      <c r="I85" s="214">
        <f>ukupno!E187</f>
        <v>433.85</v>
      </c>
      <c r="J85" s="213">
        <f t="shared" si="26"/>
        <v>40.950106658108851</v>
      </c>
      <c r="K85" s="211">
        <v>0</v>
      </c>
    </row>
    <row r="86" spans="1:11" x14ac:dyDescent="0.25">
      <c r="A86" s="113"/>
      <c r="B86" s="115"/>
      <c r="C86" s="113"/>
      <c r="D86" s="113">
        <v>3433</v>
      </c>
      <c r="E86" s="136" t="s">
        <v>250</v>
      </c>
      <c r="F86" s="212">
        <f>ukupno!C192</f>
        <v>24.95</v>
      </c>
      <c r="G86" s="212"/>
      <c r="H86" s="212"/>
      <c r="I86" s="214">
        <f>ukupno!E192</f>
        <v>62.26</v>
      </c>
      <c r="J86" s="213"/>
      <c r="K86" s="211">
        <v>0</v>
      </c>
    </row>
    <row r="87" spans="1:11" ht="25.5" x14ac:dyDescent="0.25">
      <c r="A87" s="113"/>
      <c r="B87" s="115"/>
      <c r="C87" s="113"/>
      <c r="D87" s="113">
        <v>3434</v>
      </c>
      <c r="E87" s="136" t="s">
        <v>251</v>
      </c>
      <c r="F87" s="212">
        <f>ukupno!C194</f>
        <v>0</v>
      </c>
      <c r="G87" s="212"/>
      <c r="H87" s="212"/>
      <c r="I87" s="214">
        <f>ukupno!E194</f>
        <v>0</v>
      </c>
      <c r="J87" s="213"/>
      <c r="K87" s="211">
        <v>0</v>
      </c>
    </row>
    <row r="88" spans="1:11" ht="38.25" x14ac:dyDescent="0.25">
      <c r="A88" s="113"/>
      <c r="B88" s="113">
        <v>37</v>
      </c>
      <c r="C88" s="113"/>
      <c r="D88" s="113"/>
      <c r="E88" s="136" t="s">
        <v>252</v>
      </c>
      <c r="F88" s="212">
        <f>F89</f>
        <v>0</v>
      </c>
      <c r="G88" s="212">
        <f t="shared" ref="G88:I88" si="35">G89</f>
        <v>0</v>
      </c>
      <c r="H88" s="212"/>
      <c r="I88" s="212">
        <f t="shared" si="35"/>
        <v>0</v>
      </c>
      <c r="J88" s="213">
        <v>0</v>
      </c>
      <c r="K88" s="211">
        <v>0</v>
      </c>
    </row>
    <row r="89" spans="1:11" ht="38.25" x14ac:dyDescent="0.25">
      <c r="A89" s="113"/>
      <c r="B89" s="115"/>
      <c r="C89" s="113">
        <v>372</v>
      </c>
      <c r="D89" s="113"/>
      <c r="E89" s="136" t="s">
        <v>253</v>
      </c>
      <c r="F89" s="212">
        <f>SUM(F90)</f>
        <v>0</v>
      </c>
      <c r="G89" s="212">
        <f>ukupno!D197</f>
        <v>0</v>
      </c>
      <c r="H89" s="212"/>
      <c r="I89" s="212">
        <f t="shared" ref="I89" si="36">SUM(I90:I91)</f>
        <v>0</v>
      </c>
      <c r="J89" s="213">
        <v>0</v>
      </c>
      <c r="K89" s="211">
        <v>0</v>
      </c>
    </row>
    <row r="90" spans="1:11" ht="25.5" x14ac:dyDescent="0.25">
      <c r="A90" s="113"/>
      <c r="B90" s="115"/>
      <c r="C90" s="113"/>
      <c r="D90" s="113">
        <v>3721</v>
      </c>
      <c r="E90" s="136" t="s">
        <v>254</v>
      </c>
      <c r="F90" s="212">
        <f>ukupno!C196</f>
        <v>0</v>
      </c>
      <c r="G90" s="212">
        <f>ukupno!D197</f>
        <v>0</v>
      </c>
      <c r="H90" s="212"/>
      <c r="I90" s="214">
        <f>ukupno!E197</f>
        <v>0</v>
      </c>
      <c r="J90" s="213">
        <v>0</v>
      </c>
      <c r="K90" s="211">
        <v>0</v>
      </c>
    </row>
    <row r="91" spans="1:11" ht="25.5" x14ac:dyDescent="0.25">
      <c r="A91" s="113"/>
      <c r="B91" s="115"/>
      <c r="C91" s="113"/>
      <c r="D91" s="113">
        <v>3722</v>
      </c>
      <c r="E91" s="136" t="s">
        <v>255</v>
      </c>
      <c r="F91" s="212">
        <f>ukupno!C197</f>
        <v>0</v>
      </c>
      <c r="G91" s="212"/>
      <c r="H91" s="212"/>
      <c r="I91" s="214"/>
      <c r="J91" s="213">
        <v>0</v>
      </c>
      <c r="K91" s="211">
        <v>0</v>
      </c>
    </row>
    <row r="92" spans="1:11" x14ac:dyDescent="0.25">
      <c r="A92" s="113"/>
      <c r="B92" s="113">
        <v>38</v>
      </c>
      <c r="C92" s="113"/>
      <c r="D92" s="113"/>
      <c r="E92" s="136" t="s">
        <v>256</v>
      </c>
      <c r="F92" s="212">
        <f>F93</f>
        <v>0</v>
      </c>
      <c r="G92" s="212">
        <f t="shared" ref="G92:I92" si="37">G93</f>
        <v>0</v>
      </c>
      <c r="H92" s="212"/>
      <c r="I92" s="212">
        <f t="shared" si="37"/>
        <v>0</v>
      </c>
      <c r="J92" s="213">
        <v>0</v>
      </c>
      <c r="K92" s="211">
        <v>0</v>
      </c>
    </row>
    <row r="93" spans="1:11" x14ac:dyDescent="0.25">
      <c r="A93" s="113"/>
      <c r="B93" s="115"/>
      <c r="C93" s="113">
        <v>381</v>
      </c>
      <c r="D93" s="113"/>
      <c r="E93" s="136" t="s">
        <v>208</v>
      </c>
      <c r="F93" s="212">
        <f>F94</f>
        <v>0</v>
      </c>
      <c r="G93" s="212">
        <f t="shared" ref="G93:I93" si="38">G94</f>
        <v>0</v>
      </c>
      <c r="H93" s="212"/>
      <c r="I93" s="212">
        <f t="shared" si="38"/>
        <v>0</v>
      </c>
      <c r="J93" s="213">
        <v>0</v>
      </c>
      <c r="K93" s="211">
        <v>0</v>
      </c>
    </row>
    <row r="94" spans="1:11" x14ac:dyDescent="0.25">
      <c r="A94" s="113"/>
      <c r="B94" s="115"/>
      <c r="C94" s="113"/>
      <c r="D94" s="113">
        <v>3812</v>
      </c>
      <c r="E94" s="136" t="s">
        <v>257</v>
      </c>
      <c r="F94" s="212">
        <f>ukupno!C198</f>
        <v>0</v>
      </c>
      <c r="G94" s="212">
        <f>ukupno!D206</f>
        <v>0</v>
      </c>
      <c r="H94" s="212"/>
      <c r="I94" s="214">
        <f>ukupno!E198</f>
        <v>0</v>
      </c>
      <c r="J94" s="213">
        <v>0</v>
      </c>
      <c r="K94" s="211">
        <v>0</v>
      </c>
    </row>
    <row r="95" spans="1:11" ht="25.5" x14ac:dyDescent="0.25">
      <c r="A95" s="117">
        <v>4</v>
      </c>
      <c r="B95" s="117"/>
      <c r="C95" s="117"/>
      <c r="D95" s="117"/>
      <c r="E95" s="118" t="s">
        <v>200</v>
      </c>
      <c r="F95" s="185">
        <f>F96</f>
        <v>95205.82</v>
      </c>
      <c r="G95" s="185">
        <f t="shared" ref="G95:I95" si="39">G96</f>
        <v>195000</v>
      </c>
      <c r="H95" s="185"/>
      <c r="I95" s="185">
        <f t="shared" si="39"/>
        <v>34636.159999999996</v>
      </c>
      <c r="J95" s="211">
        <f t="shared" si="26"/>
        <v>36.380296918822815</v>
      </c>
      <c r="K95" s="211">
        <f t="shared" si="23"/>
        <v>17.762133333333331</v>
      </c>
    </row>
    <row r="96" spans="1:11" ht="26.25" x14ac:dyDescent="0.25">
      <c r="A96" s="112"/>
      <c r="B96" s="112">
        <v>42</v>
      </c>
      <c r="C96" s="112"/>
      <c r="D96" s="112"/>
      <c r="E96" s="139" t="s">
        <v>258</v>
      </c>
      <c r="F96" s="212">
        <f>F97+F102+F104+F106</f>
        <v>95205.82</v>
      </c>
      <c r="G96" s="212">
        <f>G97+G102+G104+G106</f>
        <v>195000</v>
      </c>
      <c r="H96" s="212"/>
      <c r="I96" s="212">
        <f t="shared" ref="I96" si="40">I97+I104+I106</f>
        <v>34636.159999999996</v>
      </c>
      <c r="J96" s="213">
        <f t="shared" si="26"/>
        <v>36.380296918822815</v>
      </c>
      <c r="K96" s="211">
        <f t="shared" si="23"/>
        <v>17.762133333333331</v>
      </c>
    </row>
    <row r="97" spans="1:11" x14ac:dyDescent="0.25">
      <c r="A97" s="112"/>
      <c r="B97" s="112"/>
      <c r="C97" s="113">
        <v>422</v>
      </c>
      <c r="D97" s="113"/>
      <c r="E97" s="139" t="s">
        <v>259</v>
      </c>
      <c r="F97" s="212">
        <f>SUM(F98:F101)</f>
        <v>28922.6</v>
      </c>
      <c r="G97" s="212">
        <f>ukupno!D223</f>
        <v>44000</v>
      </c>
      <c r="H97" s="212"/>
      <c r="I97" s="212">
        <f t="shared" ref="I97" si="41">SUM(I98:I101)</f>
        <v>33951.159999999996</v>
      </c>
      <c r="J97" s="213">
        <f t="shared" si="26"/>
        <v>117.38626541182326</v>
      </c>
      <c r="K97" s="211">
        <f t="shared" si="23"/>
        <v>77.161727272727262</v>
      </c>
    </row>
    <row r="98" spans="1:11" x14ac:dyDescent="0.25">
      <c r="A98" s="112"/>
      <c r="B98" s="112"/>
      <c r="C98" s="113"/>
      <c r="D98" s="113">
        <v>4221</v>
      </c>
      <c r="E98" s="139" t="s">
        <v>260</v>
      </c>
      <c r="F98" s="212">
        <f>ukupno!C212</f>
        <v>8712.2099999999991</v>
      </c>
      <c r="G98" s="212"/>
      <c r="H98" s="216"/>
      <c r="I98" s="214">
        <f>ukupno!E212</f>
        <v>13555.88</v>
      </c>
      <c r="J98" s="213">
        <f t="shared" si="26"/>
        <v>155.59634122685287</v>
      </c>
      <c r="K98" s="211">
        <v>0</v>
      </c>
    </row>
    <row r="99" spans="1:11" x14ac:dyDescent="0.25">
      <c r="A99" s="112"/>
      <c r="B99" s="112"/>
      <c r="C99" s="113"/>
      <c r="D99" s="113">
        <v>4222</v>
      </c>
      <c r="E99" s="139" t="s">
        <v>263</v>
      </c>
      <c r="F99" s="212">
        <f>ukupno!C214</f>
        <v>296.99</v>
      </c>
      <c r="G99" s="212"/>
      <c r="H99" s="216"/>
      <c r="I99" s="214">
        <f>ukupno!E214</f>
        <v>0</v>
      </c>
      <c r="J99" s="213">
        <v>0</v>
      </c>
      <c r="K99" s="211">
        <v>0</v>
      </c>
    </row>
    <row r="100" spans="1:11" x14ac:dyDescent="0.25">
      <c r="A100" s="112"/>
      <c r="B100" s="112"/>
      <c r="C100" s="113"/>
      <c r="D100" s="113">
        <v>4223</v>
      </c>
      <c r="E100" s="139" t="s">
        <v>262</v>
      </c>
      <c r="F100" s="212">
        <f>ukupno!C217</f>
        <v>0</v>
      </c>
      <c r="G100" s="212"/>
      <c r="H100" s="216"/>
      <c r="I100" s="214">
        <f>ukupno!E217</f>
        <v>0</v>
      </c>
      <c r="J100" s="213">
        <v>0</v>
      </c>
      <c r="K100" s="211">
        <v>0</v>
      </c>
    </row>
    <row r="101" spans="1:11" ht="26.25" x14ac:dyDescent="0.25">
      <c r="A101" s="112"/>
      <c r="B101" s="112"/>
      <c r="C101" s="113"/>
      <c r="D101" s="113">
        <v>4227</v>
      </c>
      <c r="E101" s="139" t="s">
        <v>261</v>
      </c>
      <c r="F101" s="212">
        <f>ukupno!C222</f>
        <v>19913.400000000001</v>
      </c>
      <c r="G101" s="212"/>
      <c r="H101" s="216"/>
      <c r="I101" s="214">
        <f>ukupno!E222</f>
        <v>20395.28</v>
      </c>
      <c r="J101" s="213">
        <v>0</v>
      </c>
      <c r="K101" s="211">
        <v>0</v>
      </c>
    </row>
    <row r="102" spans="1:11" x14ac:dyDescent="0.25">
      <c r="A102" s="112"/>
      <c r="B102" s="112"/>
      <c r="C102" s="113">
        <v>423</v>
      </c>
      <c r="D102" s="113"/>
      <c r="E102" s="234" t="s">
        <v>386</v>
      </c>
      <c r="F102" s="212">
        <f>F103</f>
        <v>41759.339999999997</v>
      </c>
      <c r="G102" s="212">
        <f>ukupno!D225</f>
        <v>0</v>
      </c>
      <c r="H102" s="216"/>
      <c r="I102" s="214">
        <f>I103</f>
        <v>0</v>
      </c>
      <c r="J102" s="213"/>
      <c r="K102" s="211">
        <v>0</v>
      </c>
    </row>
    <row r="103" spans="1:11" x14ac:dyDescent="0.25">
      <c r="A103" s="112"/>
      <c r="B103" s="112"/>
      <c r="C103" s="113"/>
      <c r="D103" s="113">
        <v>4231</v>
      </c>
      <c r="E103" s="234" t="s">
        <v>385</v>
      </c>
      <c r="F103" s="212">
        <f>ukupno!C224</f>
        <v>41759.339999999997</v>
      </c>
      <c r="G103" s="212"/>
      <c r="H103" s="216"/>
      <c r="I103" s="214">
        <f>ukupno!E224</f>
        <v>0</v>
      </c>
      <c r="J103" s="213"/>
      <c r="K103" s="211">
        <v>0</v>
      </c>
    </row>
    <row r="104" spans="1:11" ht="26.25" x14ac:dyDescent="0.25">
      <c r="A104" s="112"/>
      <c r="B104" s="112"/>
      <c r="C104" s="113">
        <v>424</v>
      </c>
      <c r="D104" s="113"/>
      <c r="E104" s="142" t="s">
        <v>264</v>
      </c>
      <c r="F104" s="212">
        <f>F105</f>
        <v>0</v>
      </c>
      <c r="G104" s="212">
        <f>ukupno!D227</f>
        <v>1000</v>
      </c>
      <c r="H104" s="212"/>
      <c r="I104" s="212">
        <f t="shared" ref="I104" si="42">I105</f>
        <v>685</v>
      </c>
      <c r="J104" s="213"/>
      <c r="K104" s="211">
        <f t="shared" ref="K104:K106" si="43">I104/G104*100</f>
        <v>68.5</v>
      </c>
    </row>
    <row r="105" spans="1:11" x14ac:dyDescent="0.25">
      <c r="A105" s="112"/>
      <c r="B105" s="112"/>
      <c r="C105" s="113"/>
      <c r="D105" s="113">
        <v>4241</v>
      </c>
      <c r="E105" s="143" t="s">
        <v>265</v>
      </c>
      <c r="F105" s="212">
        <f>ukupno!C226</f>
        <v>0</v>
      </c>
      <c r="G105" s="212"/>
      <c r="H105" s="216"/>
      <c r="I105" s="214">
        <f>ukupno!E226</f>
        <v>685</v>
      </c>
      <c r="J105" s="213"/>
      <c r="K105" s="211">
        <v>0</v>
      </c>
    </row>
    <row r="106" spans="1:11" ht="26.25" x14ac:dyDescent="0.25">
      <c r="A106" s="112"/>
      <c r="B106" s="112"/>
      <c r="C106" s="113">
        <v>451</v>
      </c>
      <c r="D106" s="113"/>
      <c r="E106" s="234" t="s">
        <v>387</v>
      </c>
      <c r="F106" s="212">
        <f>F107</f>
        <v>24523.88</v>
      </c>
      <c r="G106" s="212">
        <f>ukupno!D229</f>
        <v>150000</v>
      </c>
      <c r="H106" s="212"/>
      <c r="I106" s="212">
        <f t="shared" ref="I106" si="44">I107</f>
        <v>0</v>
      </c>
      <c r="J106" s="213">
        <v>0</v>
      </c>
      <c r="K106" s="211">
        <f t="shared" si="43"/>
        <v>0</v>
      </c>
    </row>
    <row r="107" spans="1:11" ht="26.25" x14ac:dyDescent="0.25">
      <c r="A107" s="112"/>
      <c r="B107" s="112"/>
      <c r="C107" s="113"/>
      <c r="D107" s="113">
        <v>4511</v>
      </c>
      <c r="E107" s="234" t="s">
        <v>387</v>
      </c>
      <c r="F107" s="212">
        <f>ukupno!C228</f>
        <v>24523.88</v>
      </c>
      <c r="G107" s="212"/>
      <c r="H107" s="216"/>
      <c r="I107" s="214">
        <f>ukupno!E228</f>
        <v>0</v>
      </c>
      <c r="J107" s="213">
        <v>0</v>
      </c>
      <c r="K107" s="211">
        <v>0</v>
      </c>
    </row>
  </sheetData>
  <mergeCells count="8">
    <mergeCell ref="A39:E39"/>
    <mergeCell ref="A2:K2"/>
    <mergeCell ref="I34:K37"/>
    <mergeCell ref="A1:K1"/>
    <mergeCell ref="A3:K3"/>
    <mergeCell ref="A5:E5"/>
    <mergeCell ref="A6:E6"/>
    <mergeCell ref="A38:E3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BC36E-3DBB-429A-9152-6E141281B9D9}">
  <sheetPr>
    <tabColor theme="3" tint="0.79998168889431442"/>
  </sheetPr>
  <dimension ref="A1:G44"/>
  <sheetViews>
    <sheetView topLeftCell="A25" workbookViewId="0">
      <selection activeCell="E26" sqref="E26"/>
    </sheetView>
  </sheetViews>
  <sheetFormatPr defaultRowHeight="15" x14ac:dyDescent="0.25"/>
  <cols>
    <col min="1" max="1" width="37.28515625" customWidth="1"/>
    <col min="2" max="2" width="20.42578125" customWidth="1"/>
    <col min="3" max="3" width="18.28515625" customWidth="1"/>
    <col min="4" max="4" width="16.28515625" customWidth="1"/>
    <col min="5" max="5" width="16.5703125" customWidth="1"/>
    <col min="6" max="6" width="11.7109375" customWidth="1"/>
    <col min="7" max="7" width="8.28515625" customWidth="1"/>
  </cols>
  <sheetData>
    <row r="1" spans="1:7" ht="15.75" x14ac:dyDescent="0.25">
      <c r="A1" s="300" t="s">
        <v>266</v>
      </c>
      <c r="B1" s="300"/>
      <c r="C1" s="300"/>
      <c r="D1" s="300"/>
      <c r="E1" s="300"/>
      <c r="F1" s="300"/>
      <c r="G1" s="300"/>
    </row>
    <row r="2" spans="1:7" ht="18" x14ac:dyDescent="0.25">
      <c r="A2" s="301" t="str">
        <f>sažetak!A2</f>
        <v>DOM UČENIKA SREDNJIH ŠKOLA BJELOVAR</v>
      </c>
      <c r="B2" s="301"/>
      <c r="C2" s="301"/>
      <c r="D2" s="301"/>
      <c r="E2" s="301"/>
      <c r="F2" s="301"/>
      <c r="G2" s="301"/>
    </row>
    <row r="3" spans="1:7" ht="18" x14ac:dyDescent="0.25">
      <c r="A3" s="144"/>
      <c r="B3" s="144"/>
      <c r="C3" s="144"/>
      <c r="D3" s="144"/>
      <c r="E3" s="145"/>
      <c r="F3" s="145"/>
      <c r="G3" s="155">
        <v>1</v>
      </c>
    </row>
    <row r="4" spans="1:7" ht="57.75" customHeight="1" x14ac:dyDescent="0.25">
      <c r="A4" s="146" t="s">
        <v>166</v>
      </c>
      <c r="B4" s="146" t="str">
        <f>sažetak!F4</f>
        <v xml:space="preserve">OSTVARENJE/IZVRŠENJE 
01.-12.2024. </v>
      </c>
      <c r="C4" s="146" t="str">
        <f>sažetak!G4</f>
        <v>IZVORNI PLAN ILI REBALANS 2025.*</v>
      </c>
      <c r="D4" s="146" t="str">
        <f>sažetak!H4</f>
        <v>TEKUĆI PLAN 2025.*</v>
      </c>
      <c r="E4" s="146" t="str">
        <f>sažetak!I4</f>
        <v xml:space="preserve">OSTVARENJE/IZVRŠENJE 
01.-12.2025. </v>
      </c>
      <c r="F4" s="146" t="s">
        <v>131</v>
      </c>
      <c r="G4" s="146" t="s">
        <v>167</v>
      </c>
    </row>
    <row r="5" spans="1:7" x14ac:dyDescent="0.25">
      <c r="A5" s="146">
        <v>1</v>
      </c>
      <c r="B5" s="147">
        <v>2</v>
      </c>
      <c r="C5" s="147">
        <v>3</v>
      </c>
      <c r="D5" s="147">
        <v>4</v>
      </c>
      <c r="E5" s="147">
        <v>5</v>
      </c>
      <c r="F5" s="147" t="s">
        <v>168</v>
      </c>
      <c r="G5" s="147" t="s">
        <v>169</v>
      </c>
    </row>
    <row r="6" spans="1:7" ht="22.5" customHeight="1" x14ac:dyDescent="0.25">
      <c r="A6" s="148" t="s">
        <v>267</v>
      </c>
      <c r="B6" s="156">
        <f>B7+B12+B13+B15+B18+B20+B22+B24</f>
        <v>1331688.97</v>
      </c>
      <c r="C6" s="156">
        <f>C7+C12+C13+C15+C18+C20+C22+C24</f>
        <v>1786964</v>
      </c>
      <c r="D6" s="156">
        <f>D7+D12+D13+D15+D18+D20+D22+D24</f>
        <v>1786964</v>
      </c>
      <c r="E6" s="156">
        <f>E7+E12+E13+E15+E18+E20+E22+E24</f>
        <v>1370587.37</v>
      </c>
      <c r="F6" s="158">
        <f>E6/B6*100</f>
        <v>102.92098236722649</v>
      </c>
      <c r="G6" s="158">
        <f>E6/D6*100</f>
        <v>76.699215540995795</v>
      </c>
    </row>
    <row r="7" spans="1:7" ht="20.25" customHeight="1" x14ac:dyDescent="0.25">
      <c r="A7" s="148" t="s">
        <v>268</v>
      </c>
      <c r="B7" s="127">
        <f>SUM(B8:B11)</f>
        <v>226798.29</v>
      </c>
      <c r="C7" s="127">
        <f t="shared" ref="C7:E7" si="0">SUM(C8:C11)</f>
        <v>227670</v>
      </c>
      <c r="D7" s="127">
        <f t="shared" si="0"/>
        <v>227670</v>
      </c>
      <c r="E7" s="127">
        <f t="shared" si="0"/>
        <v>222077.23</v>
      </c>
      <c r="F7" s="158">
        <f t="shared" ref="F7:F39" si="1">E7/B7*100</f>
        <v>97.918388185378291</v>
      </c>
      <c r="G7" s="158">
        <f t="shared" ref="G7:G39" si="2">E7/D7*100</f>
        <v>97.543475205341068</v>
      </c>
    </row>
    <row r="8" spans="1:7" ht="22.5" customHeight="1" x14ac:dyDescent="0.25">
      <c r="A8" s="149" t="s">
        <v>348</v>
      </c>
      <c r="B8" s="122">
        <v>1369</v>
      </c>
      <c r="C8" s="122"/>
      <c r="D8" s="153"/>
      <c r="E8" s="126"/>
      <c r="F8" s="157"/>
      <c r="G8" s="157"/>
    </row>
    <row r="9" spans="1:7" ht="18" customHeight="1" x14ac:dyDescent="0.25">
      <c r="A9" s="150" t="s">
        <v>271</v>
      </c>
      <c r="B9" s="122">
        <v>225429.29</v>
      </c>
      <c r="C9" s="122">
        <f>ukupno!D23</f>
        <v>227670</v>
      </c>
      <c r="D9" s="153">
        <f>C9*G3</f>
        <v>227670</v>
      </c>
      <c r="E9" s="126">
        <f>ukupno!L23</f>
        <v>222077.23</v>
      </c>
      <c r="F9" s="157">
        <f t="shared" si="1"/>
        <v>98.513032623223012</v>
      </c>
      <c r="G9" s="157">
        <f t="shared" si="2"/>
        <v>97.543475205341068</v>
      </c>
    </row>
    <row r="10" spans="1:7" ht="18" customHeight="1" x14ac:dyDescent="0.25">
      <c r="A10" s="150" t="s">
        <v>272</v>
      </c>
      <c r="B10" s="122"/>
      <c r="C10" s="122"/>
      <c r="D10" s="153"/>
      <c r="E10" s="126"/>
      <c r="F10" s="157"/>
      <c r="G10" s="157"/>
    </row>
    <row r="11" spans="1:7" ht="18.75" customHeight="1" x14ac:dyDescent="0.25">
      <c r="A11" s="150" t="s">
        <v>273</v>
      </c>
      <c r="B11" s="122"/>
      <c r="C11" s="122"/>
      <c r="D11" s="153"/>
      <c r="E11" s="126"/>
      <c r="F11" s="157"/>
      <c r="G11" s="157"/>
    </row>
    <row r="12" spans="1:7" ht="18.75" customHeight="1" x14ac:dyDescent="0.25">
      <c r="A12" s="148" t="s">
        <v>269</v>
      </c>
      <c r="B12" s="122"/>
      <c r="C12" s="122"/>
      <c r="D12" s="153"/>
      <c r="E12" s="126"/>
      <c r="F12" s="157"/>
      <c r="G12" s="157"/>
    </row>
    <row r="13" spans="1:7" ht="19.5" customHeight="1" x14ac:dyDescent="0.25">
      <c r="A13" s="148" t="s">
        <v>270</v>
      </c>
      <c r="B13" s="127">
        <f>B14</f>
        <v>1054</v>
      </c>
      <c r="C13" s="127">
        <f t="shared" ref="C13:E13" si="3">C14</f>
        <v>19714</v>
      </c>
      <c r="D13" s="127">
        <f t="shared" si="3"/>
        <v>19714</v>
      </c>
      <c r="E13" s="127">
        <f t="shared" si="3"/>
        <v>13112.23</v>
      </c>
      <c r="F13" s="158">
        <f t="shared" si="1"/>
        <v>1244.0445920303605</v>
      </c>
      <c r="G13" s="158">
        <f t="shared" si="2"/>
        <v>66.512275540225218</v>
      </c>
    </row>
    <row r="14" spans="1:7" ht="18.75" customHeight="1" x14ac:dyDescent="0.25">
      <c r="A14" s="151" t="s">
        <v>342</v>
      </c>
      <c r="B14" s="122">
        <v>1054</v>
      </c>
      <c r="C14" s="122">
        <f>ukupno!D16+ukupno!D20+ukupno!D25</f>
        <v>19714</v>
      </c>
      <c r="D14" s="153">
        <f>C14*G3</f>
        <v>19714</v>
      </c>
      <c r="E14" s="126">
        <v>13112.23</v>
      </c>
      <c r="F14" s="157">
        <f t="shared" si="1"/>
        <v>1244.0445920303605</v>
      </c>
      <c r="G14" s="157">
        <f t="shared" si="2"/>
        <v>66.512275540225218</v>
      </c>
    </row>
    <row r="15" spans="1:7" ht="18.75" customHeight="1" x14ac:dyDescent="0.25">
      <c r="A15" s="148" t="s">
        <v>274</v>
      </c>
      <c r="B15" s="127">
        <f>B16</f>
        <v>215894.48</v>
      </c>
      <c r="C15" s="127">
        <f>C16+C17</f>
        <v>440000</v>
      </c>
      <c r="D15" s="127">
        <f>D16+D17</f>
        <v>440000</v>
      </c>
      <c r="E15" s="127">
        <f t="shared" ref="E15" si="4">E16</f>
        <v>194354.18</v>
      </c>
      <c r="F15" s="236">
        <f t="shared" ref="F15" si="5">F16</f>
        <v>90.022764824742154</v>
      </c>
      <c r="G15" s="236">
        <f t="shared" ref="G15" si="6">G16</f>
        <v>92.549609523809522</v>
      </c>
    </row>
    <row r="16" spans="1:7" s="22" customFormat="1" ht="18.75" customHeight="1" x14ac:dyDescent="0.25">
      <c r="A16" s="161" t="s">
        <v>388</v>
      </c>
      <c r="B16" s="122">
        <v>215894.48</v>
      </c>
      <c r="C16" s="122">
        <f>ukupno!D17</f>
        <v>210000</v>
      </c>
      <c r="D16" s="153">
        <f>C16*G3</f>
        <v>210000</v>
      </c>
      <c r="E16" s="126">
        <v>194354.18</v>
      </c>
      <c r="F16" s="157">
        <f t="shared" si="1"/>
        <v>90.022764824742154</v>
      </c>
      <c r="G16" s="157">
        <f t="shared" si="2"/>
        <v>92.549609523809522</v>
      </c>
    </row>
    <row r="17" spans="1:7" s="22" customFormat="1" ht="18.75" customHeight="1" x14ac:dyDescent="0.25">
      <c r="A17" s="161" t="s">
        <v>389</v>
      </c>
      <c r="B17" s="122">
        <f>ukupno!C27</f>
        <v>0</v>
      </c>
      <c r="C17" s="122">
        <f>ukupno!D27</f>
        <v>230000</v>
      </c>
      <c r="D17" s="153">
        <f>C17*G3</f>
        <v>230000</v>
      </c>
      <c r="E17" s="126">
        <f>ukupno!E27</f>
        <v>0</v>
      </c>
      <c r="F17" s="157"/>
      <c r="G17" s="157"/>
    </row>
    <row r="18" spans="1:7" ht="18.75" customHeight="1" x14ac:dyDescent="0.25">
      <c r="A18" s="148" t="s">
        <v>275</v>
      </c>
      <c r="B18" s="127">
        <f>SUM(B19:B19)</f>
        <v>887942.2</v>
      </c>
      <c r="C18" s="127">
        <f>SUM(C19:C19)</f>
        <v>1099580</v>
      </c>
      <c r="D18" s="127">
        <f>SUM(D19:D19)</f>
        <v>1099580</v>
      </c>
      <c r="E18" s="207">
        <f>SUM(E19:E19)</f>
        <v>941043.73</v>
      </c>
      <c r="F18" s="158">
        <f t="shared" si="1"/>
        <v>105.98029128472552</v>
      </c>
      <c r="G18" s="158">
        <f t="shared" si="2"/>
        <v>85.582106804416227</v>
      </c>
    </row>
    <row r="19" spans="1:7" ht="18.75" customHeight="1" x14ac:dyDescent="0.25">
      <c r="A19" s="151" t="s">
        <v>343</v>
      </c>
      <c r="B19" s="122">
        <f>ukupno!C13</f>
        <v>887942.2</v>
      </c>
      <c r="C19" s="122">
        <f>ukupno!D13</f>
        <v>1099580</v>
      </c>
      <c r="D19" s="153">
        <f>C19*G3</f>
        <v>1099580</v>
      </c>
      <c r="E19" s="210">
        <f>ukupno!E13</f>
        <v>941043.73</v>
      </c>
      <c r="F19" s="157">
        <f t="shared" si="1"/>
        <v>105.98029128472552</v>
      </c>
      <c r="G19" s="157">
        <f t="shared" si="2"/>
        <v>85.582106804416227</v>
      </c>
    </row>
    <row r="20" spans="1:7" ht="18.75" customHeight="1" x14ac:dyDescent="0.25">
      <c r="A20" s="148" t="s">
        <v>276</v>
      </c>
      <c r="B20" s="127">
        <f>B21</f>
        <v>0</v>
      </c>
      <c r="C20" s="127">
        <f t="shared" ref="C20:E20" si="7">C21</f>
        <v>0</v>
      </c>
      <c r="D20" s="127">
        <f t="shared" si="7"/>
        <v>0</v>
      </c>
      <c r="E20" s="127">
        <f t="shared" si="7"/>
        <v>0</v>
      </c>
      <c r="F20" s="158"/>
      <c r="G20" s="158"/>
    </row>
    <row r="21" spans="1:7" ht="18.75" customHeight="1" x14ac:dyDescent="0.25">
      <c r="A21" s="151" t="s">
        <v>344</v>
      </c>
      <c r="B21" s="122"/>
      <c r="C21" s="122"/>
      <c r="D21" s="153"/>
      <c r="E21" s="126"/>
      <c r="F21" s="157"/>
      <c r="G21" s="157"/>
    </row>
    <row r="22" spans="1:7" ht="31.5" customHeight="1" x14ac:dyDescent="0.25">
      <c r="A22" s="148" t="s">
        <v>277</v>
      </c>
      <c r="B22" s="127">
        <f>B23</f>
        <v>0</v>
      </c>
      <c r="C22" s="127">
        <f t="shared" ref="C22:E22" si="8">C23</f>
        <v>0</v>
      </c>
      <c r="D22" s="127">
        <f t="shared" si="8"/>
        <v>0</v>
      </c>
      <c r="E22" s="127">
        <f t="shared" si="8"/>
        <v>0</v>
      </c>
      <c r="F22" s="158"/>
      <c r="G22" s="158"/>
    </row>
    <row r="23" spans="1:7" ht="28.5" customHeight="1" x14ac:dyDescent="0.25">
      <c r="A23" s="151" t="s">
        <v>345</v>
      </c>
      <c r="B23" s="122"/>
      <c r="C23" s="122"/>
      <c r="D23" s="153"/>
      <c r="E23" s="126"/>
      <c r="F23" s="157"/>
      <c r="G23" s="157"/>
    </row>
    <row r="24" spans="1:7" ht="23.25" customHeight="1" x14ac:dyDescent="0.25">
      <c r="A24" s="148" t="s">
        <v>278</v>
      </c>
      <c r="B24" s="122"/>
      <c r="C24" s="122"/>
      <c r="D24" s="153"/>
      <c r="E24" s="126"/>
      <c r="F24" s="157"/>
      <c r="G24" s="157"/>
    </row>
    <row r="25" spans="1:7" ht="15.75" customHeight="1" x14ac:dyDescent="0.25">
      <c r="A25" s="148"/>
      <c r="B25" s="122"/>
      <c r="C25" s="122"/>
      <c r="D25" s="153"/>
      <c r="E25" s="126"/>
      <c r="F25" s="157"/>
      <c r="G25" s="157"/>
    </row>
    <row r="26" spans="1:7" ht="23.25" customHeight="1" x14ac:dyDescent="0.25">
      <c r="A26" s="148" t="s">
        <v>192</v>
      </c>
      <c r="B26" s="127">
        <f>B27+B32+B33+B35+B38+B40+B42+B44</f>
        <v>702371.8</v>
      </c>
      <c r="C26" s="127">
        <f>C27+C32+C33+C35+C38+C40+C42+C44</f>
        <v>1786638</v>
      </c>
      <c r="D26" s="127">
        <f>D27+D32+D33+D35+D38+D40+D42+D44</f>
        <v>1786638</v>
      </c>
      <c r="E26" s="127">
        <f>E27+E32+E33+E35+E38+E40+E42+E44</f>
        <v>1424781.59</v>
      </c>
      <c r="F26" s="158">
        <f t="shared" si="1"/>
        <v>202.85290354766522</v>
      </c>
      <c r="G26" s="158">
        <f t="shared" si="2"/>
        <v>79.746517761292452</v>
      </c>
    </row>
    <row r="27" spans="1:7" ht="30" customHeight="1" x14ac:dyDescent="0.25">
      <c r="A27" s="148" t="s">
        <v>268</v>
      </c>
      <c r="B27" s="127">
        <f>SUM(B28:B31)</f>
        <v>154144.60999999999</v>
      </c>
      <c r="C27" s="127">
        <f t="shared" ref="C27:E27" si="9">SUM(C28:C31)</f>
        <v>229558</v>
      </c>
      <c r="D27" s="127">
        <f t="shared" si="9"/>
        <v>229558</v>
      </c>
      <c r="E27" s="127">
        <f t="shared" si="9"/>
        <v>223343.49000000002</v>
      </c>
      <c r="F27" s="158">
        <f t="shared" si="1"/>
        <v>144.89218273671719</v>
      </c>
      <c r="G27" s="158">
        <f t="shared" si="2"/>
        <v>97.292836668728611</v>
      </c>
    </row>
    <row r="28" spans="1:7" ht="21.75" customHeight="1" x14ac:dyDescent="0.25">
      <c r="A28" s="149" t="s">
        <v>347</v>
      </c>
      <c r="B28" s="122">
        <v>1369</v>
      </c>
      <c r="C28" s="122">
        <v>1388</v>
      </c>
      <c r="D28" s="153">
        <f>C28*G3</f>
        <v>1388</v>
      </c>
      <c r="E28" s="126">
        <f>ukupno!N226</f>
        <v>0</v>
      </c>
      <c r="F28" s="157"/>
      <c r="G28" s="157">
        <f t="shared" si="2"/>
        <v>0</v>
      </c>
    </row>
    <row r="29" spans="1:7" ht="19.5" customHeight="1" x14ac:dyDescent="0.25">
      <c r="A29" s="150" t="s">
        <v>271</v>
      </c>
      <c r="B29" s="122">
        <v>152775.60999999999</v>
      </c>
      <c r="C29" s="122">
        <v>227670</v>
      </c>
      <c r="D29" s="153">
        <f>C29*G3</f>
        <v>227670</v>
      </c>
      <c r="E29" s="126">
        <f>ukupno!L243</f>
        <v>223343.49000000002</v>
      </c>
      <c r="F29" s="157">
        <f t="shared" si="1"/>
        <v>146.19054049268732</v>
      </c>
      <c r="G29" s="157">
        <f t="shared" si="2"/>
        <v>98.099657398866796</v>
      </c>
    </row>
    <row r="30" spans="1:7" ht="17.25" customHeight="1" x14ac:dyDescent="0.25">
      <c r="A30" s="150" t="s">
        <v>272</v>
      </c>
      <c r="B30" s="122"/>
      <c r="C30" s="122">
        <v>500</v>
      </c>
      <c r="D30" s="153">
        <f>C30*G3</f>
        <v>500</v>
      </c>
      <c r="E30" s="126"/>
      <c r="F30" s="157"/>
      <c r="G30" s="157">
        <f t="shared" si="2"/>
        <v>0</v>
      </c>
    </row>
    <row r="31" spans="1:7" ht="18" customHeight="1" x14ac:dyDescent="0.25">
      <c r="A31" s="150" t="s">
        <v>273</v>
      </c>
      <c r="B31" s="122"/>
      <c r="C31" s="122"/>
      <c r="D31" s="153"/>
      <c r="E31" s="126"/>
      <c r="F31" s="157"/>
      <c r="G31" s="157"/>
    </row>
    <row r="32" spans="1:7" x14ac:dyDescent="0.25">
      <c r="A32" s="148" t="s">
        <v>269</v>
      </c>
      <c r="B32" s="122"/>
      <c r="C32" s="122"/>
      <c r="D32" s="153"/>
      <c r="E32" s="126"/>
      <c r="F32" s="157"/>
      <c r="G32" s="157"/>
    </row>
    <row r="33" spans="1:7" ht="19.5" customHeight="1" x14ac:dyDescent="0.25">
      <c r="A33" s="148" t="s">
        <v>270</v>
      </c>
      <c r="B33" s="127">
        <f>B34</f>
        <v>62180.5</v>
      </c>
      <c r="C33" s="127">
        <f t="shared" ref="C33:E33" si="10">C34</f>
        <v>16000</v>
      </c>
      <c r="D33" s="127">
        <f t="shared" si="10"/>
        <v>16000</v>
      </c>
      <c r="E33" s="127">
        <f t="shared" si="10"/>
        <v>13112.230000000001</v>
      </c>
      <c r="F33" s="158">
        <f t="shared" si="1"/>
        <v>21.087366618151997</v>
      </c>
      <c r="G33" s="158">
        <f t="shared" si="2"/>
        <v>81.951437500000011</v>
      </c>
    </row>
    <row r="34" spans="1:7" ht="19.5" customHeight="1" x14ac:dyDescent="0.25">
      <c r="A34" s="151" t="s">
        <v>342</v>
      </c>
      <c r="B34" s="122">
        <v>62180.5</v>
      </c>
      <c r="C34" s="122">
        <v>16000</v>
      </c>
      <c r="D34" s="153">
        <f>C34*G3</f>
        <v>16000</v>
      </c>
      <c r="E34" s="126">
        <f>ukupno!N243</f>
        <v>13112.230000000001</v>
      </c>
      <c r="F34" s="157">
        <f t="shared" si="1"/>
        <v>21.087366618151997</v>
      </c>
      <c r="G34" s="157">
        <f t="shared" si="2"/>
        <v>81.951437500000011</v>
      </c>
    </row>
    <row r="35" spans="1:7" x14ac:dyDescent="0.25">
      <c r="A35" s="148" t="s">
        <v>274</v>
      </c>
      <c r="B35" s="127">
        <f>B36+B37</f>
        <v>57384.63</v>
      </c>
      <c r="C35" s="127">
        <f>C36+C37</f>
        <v>441500</v>
      </c>
      <c r="D35" s="127">
        <f>D36+D37</f>
        <v>441500</v>
      </c>
      <c r="E35" s="235">
        <f>E36+E37</f>
        <v>170753.7</v>
      </c>
      <c r="F35" s="157"/>
      <c r="G35" s="157"/>
    </row>
    <row r="36" spans="1:7" ht="25.5" x14ac:dyDescent="0.25">
      <c r="A36" s="161" t="s">
        <v>388</v>
      </c>
      <c r="B36" s="122"/>
      <c r="C36" s="122">
        <v>211500</v>
      </c>
      <c r="D36" s="153">
        <f>C36*G3</f>
        <v>211500</v>
      </c>
      <c r="E36" s="126">
        <f>ukupno!M243</f>
        <v>119151.84000000001</v>
      </c>
      <c r="F36" s="157"/>
      <c r="G36" s="157"/>
    </row>
    <row r="37" spans="1:7" ht="25.5" x14ac:dyDescent="0.25">
      <c r="A37" s="161" t="s">
        <v>389</v>
      </c>
      <c r="B37" s="122">
        <v>57384.63</v>
      </c>
      <c r="C37" s="122">
        <v>230000</v>
      </c>
      <c r="D37" s="153">
        <f>C37*G3</f>
        <v>230000</v>
      </c>
      <c r="E37" s="126">
        <f>ukupno!O243</f>
        <v>51601.86</v>
      </c>
      <c r="F37" s="157"/>
      <c r="G37" s="157"/>
    </row>
    <row r="38" spans="1:7" ht="21" customHeight="1" x14ac:dyDescent="0.25">
      <c r="A38" s="148" t="s">
        <v>275</v>
      </c>
      <c r="B38" s="127">
        <f>SUM(B39:B39)</f>
        <v>428662.06</v>
      </c>
      <c r="C38" s="127">
        <f>SUM(C39:C39)</f>
        <v>1099580</v>
      </c>
      <c r="D38" s="127">
        <f>SUM(D39:D39)</f>
        <v>1099580</v>
      </c>
      <c r="E38" s="207">
        <f>SUM(E39:E39)</f>
        <v>1017572.17</v>
      </c>
      <c r="F38" s="158">
        <f t="shared" si="1"/>
        <v>237.38330609431588</v>
      </c>
      <c r="G38" s="158">
        <f t="shared" si="2"/>
        <v>92.541895087215124</v>
      </c>
    </row>
    <row r="39" spans="1:7" ht="25.5" x14ac:dyDescent="0.25">
      <c r="A39" s="151" t="s">
        <v>343</v>
      </c>
      <c r="B39" s="122">
        <v>428662.06</v>
      </c>
      <c r="C39" s="122">
        <v>1099580</v>
      </c>
      <c r="D39" s="153">
        <f>C39*G3</f>
        <v>1099580</v>
      </c>
      <c r="E39" s="210">
        <f>ukupno!K243</f>
        <v>1017572.17</v>
      </c>
      <c r="F39" s="157">
        <f t="shared" si="1"/>
        <v>237.38330609431588</v>
      </c>
      <c r="G39" s="157">
        <f t="shared" si="2"/>
        <v>92.541895087215124</v>
      </c>
    </row>
    <row r="40" spans="1:7" ht="21" customHeight="1" x14ac:dyDescent="0.25">
      <c r="A40" s="148" t="s">
        <v>276</v>
      </c>
      <c r="B40" s="127">
        <f>B41</f>
        <v>0</v>
      </c>
      <c r="C40" s="127">
        <f t="shared" ref="C40:E40" si="11">C41</f>
        <v>0</v>
      </c>
      <c r="D40" s="127">
        <f t="shared" si="11"/>
        <v>0</v>
      </c>
      <c r="E40" s="127">
        <f t="shared" si="11"/>
        <v>0</v>
      </c>
      <c r="F40" s="158"/>
      <c r="G40" s="158"/>
    </row>
    <row r="41" spans="1:7" x14ac:dyDescent="0.25">
      <c r="A41" s="151" t="s">
        <v>344</v>
      </c>
      <c r="B41" s="122"/>
      <c r="C41" s="122"/>
      <c r="D41" s="153"/>
      <c r="E41" s="126"/>
      <c r="F41" s="157"/>
      <c r="G41" s="157"/>
    </row>
    <row r="42" spans="1:7" ht="25.5" x14ac:dyDescent="0.25">
      <c r="A42" s="148" t="s">
        <v>277</v>
      </c>
      <c r="B42" s="127">
        <f>B43</f>
        <v>0</v>
      </c>
      <c r="C42" s="127">
        <f t="shared" ref="C42:E42" si="12">C43</f>
        <v>0</v>
      </c>
      <c r="D42" s="127">
        <f t="shared" si="12"/>
        <v>0</v>
      </c>
      <c r="E42" s="127">
        <f t="shared" si="12"/>
        <v>0</v>
      </c>
      <c r="F42" s="158"/>
      <c r="G42" s="158"/>
    </row>
    <row r="43" spans="1:7" ht="30" customHeight="1" x14ac:dyDescent="0.25">
      <c r="A43" s="151" t="s">
        <v>345</v>
      </c>
      <c r="B43" s="122"/>
      <c r="C43" s="122"/>
      <c r="D43" s="219"/>
      <c r="E43" s="126"/>
      <c r="F43" s="157"/>
      <c r="G43" s="157"/>
    </row>
    <row r="44" spans="1:7" x14ac:dyDescent="0.25">
      <c r="A44" s="148" t="s">
        <v>278</v>
      </c>
      <c r="B44" s="122"/>
      <c r="C44" s="122"/>
      <c r="D44" s="153"/>
      <c r="E44" s="126"/>
      <c r="F44" s="157"/>
      <c r="G44" s="157"/>
    </row>
  </sheetData>
  <mergeCells count="2">
    <mergeCell ref="A1:G1"/>
    <mergeCell ref="A2:G2"/>
  </mergeCells>
  <phoneticPr fontId="6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7EE81-D1DA-4BEC-A734-F8D2BEDE4705}">
  <dimension ref="A4:K14"/>
  <sheetViews>
    <sheetView workbookViewId="0">
      <selection activeCell="C11" sqref="C11"/>
    </sheetView>
  </sheetViews>
  <sheetFormatPr defaultRowHeight="15" x14ac:dyDescent="0.25"/>
  <cols>
    <col min="1" max="1" width="35.42578125" customWidth="1"/>
    <col min="2" max="2" width="14" customWidth="1"/>
    <col min="3" max="3" width="16.140625" customWidth="1"/>
    <col min="4" max="4" width="17.28515625" customWidth="1"/>
    <col min="5" max="5" width="14.7109375" customWidth="1"/>
  </cols>
  <sheetData>
    <row r="4" spans="1:11" ht="15.75" x14ac:dyDescent="0.25">
      <c r="A4" s="300" t="s">
        <v>279</v>
      </c>
      <c r="B4" s="300"/>
      <c r="C4" s="300"/>
      <c r="D4" s="300"/>
      <c r="E4" s="300"/>
      <c r="F4" s="300"/>
      <c r="G4" s="300"/>
    </row>
    <row r="5" spans="1:11" ht="15.75" x14ac:dyDescent="0.25">
      <c r="A5" s="269" t="str">
        <f>sažetak!A2</f>
        <v>DOM UČENIKA SREDNJIH ŠKOLA BJELOVAR</v>
      </c>
      <c r="B5" s="269"/>
      <c r="C5" s="269"/>
      <c r="D5" s="269"/>
      <c r="E5" s="269"/>
      <c r="F5" s="269"/>
      <c r="G5" s="269"/>
      <c r="H5" s="162"/>
      <c r="I5" s="162"/>
      <c r="J5" s="162"/>
      <c r="K5" s="162"/>
    </row>
    <row r="6" spans="1:11" ht="15.75" x14ac:dyDescent="0.25">
      <c r="A6" s="152"/>
      <c r="B6" s="152"/>
      <c r="C6" s="152"/>
      <c r="D6" s="152"/>
      <c r="E6" s="152"/>
      <c r="F6" s="152"/>
      <c r="G6" s="152"/>
    </row>
    <row r="7" spans="1:11" ht="18" x14ac:dyDescent="0.25">
      <c r="A7" s="144"/>
      <c r="B7" s="144"/>
      <c r="C7" s="144"/>
      <c r="D7" s="144"/>
      <c r="E7" s="145"/>
      <c r="F7" s="145"/>
      <c r="G7" s="163">
        <v>1</v>
      </c>
    </row>
    <row r="8" spans="1:11" ht="38.25" x14ac:dyDescent="0.25">
      <c r="A8" s="146" t="s">
        <v>166</v>
      </c>
      <c r="B8" s="146" t="str">
        <f>sažetak!F4</f>
        <v xml:space="preserve">OSTVARENJE/IZVRŠENJE 
01.-12.2024. </v>
      </c>
      <c r="C8" s="146" t="str">
        <f>sažetak!G4</f>
        <v>IZVORNI PLAN ILI REBALANS 2025.*</v>
      </c>
      <c r="D8" s="146" t="str">
        <f>sažetak!H4</f>
        <v>TEKUĆI PLAN 2025.*</v>
      </c>
      <c r="E8" s="146" t="str">
        <f>sažetak!I4</f>
        <v xml:space="preserve">OSTVARENJE/IZVRŠENJE 
01.-12.2025. </v>
      </c>
      <c r="F8" s="146" t="s">
        <v>131</v>
      </c>
      <c r="G8" s="146" t="s">
        <v>167</v>
      </c>
    </row>
    <row r="9" spans="1:11" x14ac:dyDescent="0.25">
      <c r="A9" s="147">
        <v>1</v>
      </c>
      <c r="B9" s="147">
        <v>2</v>
      </c>
      <c r="C9" s="147">
        <v>3</v>
      </c>
      <c r="D9" s="147">
        <v>4</v>
      </c>
      <c r="E9" s="147">
        <v>5</v>
      </c>
      <c r="F9" s="147" t="s">
        <v>168</v>
      </c>
      <c r="G9" s="147" t="s">
        <v>169</v>
      </c>
    </row>
    <row r="10" spans="1:11" ht="26.25" customHeight="1" x14ac:dyDescent="0.25">
      <c r="A10" s="148" t="s">
        <v>192</v>
      </c>
      <c r="B10" s="185">
        <f>B11</f>
        <v>1418438.63</v>
      </c>
      <c r="C10" s="185">
        <f t="shared" ref="C10:E10" si="0">C11</f>
        <v>1786964</v>
      </c>
      <c r="D10" s="185">
        <f t="shared" si="0"/>
        <v>1786964</v>
      </c>
      <c r="E10" s="185">
        <f t="shared" si="0"/>
        <v>1424781.59</v>
      </c>
      <c r="F10" s="189">
        <f>E10/B10*100</f>
        <v>100.44717902247207</v>
      </c>
      <c r="G10" s="189">
        <f>E10/D10*100</f>
        <v>79.731969418522141</v>
      </c>
    </row>
    <row r="11" spans="1:11" ht="29.25" customHeight="1" x14ac:dyDescent="0.25">
      <c r="A11" s="148" t="s">
        <v>280</v>
      </c>
      <c r="B11" s="185">
        <f>SUM(B12:B13)</f>
        <v>1418438.63</v>
      </c>
      <c r="C11" s="185">
        <f t="shared" ref="C11:E11" si="1">SUM(C12:C13)</f>
        <v>1786964</v>
      </c>
      <c r="D11" s="185">
        <f t="shared" si="1"/>
        <v>1786964</v>
      </c>
      <c r="E11" s="185">
        <f t="shared" si="1"/>
        <v>1424781.59</v>
      </c>
      <c r="F11" s="189">
        <f t="shared" ref="F11:F13" si="2">E11/B11*100</f>
        <v>100.44717902247207</v>
      </c>
      <c r="G11" s="189">
        <f t="shared" ref="G11:G12" si="3">E11/D11*100</f>
        <v>79.731969418522141</v>
      </c>
    </row>
    <row r="12" spans="1:11" ht="24" customHeight="1" x14ac:dyDescent="0.25">
      <c r="A12" s="159" t="s">
        <v>281</v>
      </c>
      <c r="B12" s="187">
        <v>1417069.63</v>
      </c>
      <c r="C12" s="187">
        <v>1786964</v>
      </c>
      <c r="D12" s="187">
        <f>C12*G7</f>
        <v>1786964</v>
      </c>
      <c r="E12" s="188">
        <v>1424781.59</v>
      </c>
      <c r="F12" s="190">
        <f t="shared" si="2"/>
        <v>100.544218846889</v>
      </c>
      <c r="G12" s="190">
        <f t="shared" si="3"/>
        <v>79.731969418522141</v>
      </c>
    </row>
    <row r="13" spans="1:11" ht="19.5" customHeight="1" x14ac:dyDescent="0.25">
      <c r="A13" s="159" t="s">
        <v>282</v>
      </c>
      <c r="B13" s="188">
        <v>1369</v>
      </c>
      <c r="C13" s="188">
        <v>0</v>
      </c>
      <c r="D13" s="188">
        <v>0</v>
      </c>
      <c r="E13" s="188">
        <v>0</v>
      </c>
      <c r="F13" s="190">
        <f t="shared" si="2"/>
        <v>0</v>
      </c>
      <c r="G13" s="190">
        <v>0</v>
      </c>
    </row>
    <row r="14" spans="1:11" x14ac:dyDescent="0.25">
      <c r="A14" s="160"/>
      <c r="B14" s="122"/>
      <c r="C14" s="122"/>
      <c r="D14" s="122"/>
      <c r="E14" s="91"/>
      <c r="F14" s="154"/>
      <c r="G14" s="154"/>
    </row>
  </sheetData>
  <mergeCells count="2">
    <mergeCell ref="A4:G4"/>
    <mergeCell ref="A5:G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E7DD-6F5D-48FE-B175-837E01AB1EBC}">
  <dimension ref="A1:K16"/>
  <sheetViews>
    <sheetView topLeftCell="A16" workbookViewId="0">
      <selection activeCell="J5" sqref="J5"/>
    </sheetView>
  </sheetViews>
  <sheetFormatPr defaultRowHeight="15" x14ac:dyDescent="0.25"/>
  <cols>
    <col min="1" max="1" width="4.140625" customWidth="1"/>
    <col min="2" max="2" width="5.28515625" customWidth="1"/>
    <col min="3" max="3" width="6.140625" customWidth="1"/>
    <col min="4" max="4" width="6" customWidth="1"/>
    <col min="5" max="5" width="30.85546875" customWidth="1"/>
    <col min="6" max="6" width="15.7109375" customWidth="1"/>
    <col min="7" max="7" width="14.28515625" customWidth="1"/>
    <col min="8" max="8" width="13.42578125" customWidth="1"/>
    <col min="9" max="9" width="13.28515625" customWidth="1"/>
  </cols>
  <sheetData>
    <row r="1" spans="1:11" ht="15.75" x14ac:dyDescent="0.25">
      <c r="A1" s="300" t="s">
        <v>283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 ht="18" x14ac:dyDescent="0.25">
      <c r="A2" s="305" t="str">
        <f>sažetak!A2</f>
        <v>DOM UČENIKA SREDNJIH ŠKOLA BJELOVAR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pans="1:11" ht="15.75" x14ac:dyDescent="0.25">
      <c r="A3" s="300" t="s">
        <v>284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</row>
    <row r="4" spans="1:11" ht="15.75" x14ac:dyDescent="0.25">
      <c r="A4" s="300" t="s">
        <v>285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</row>
    <row r="5" spans="1:11" ht="18" x14ac:dyDescent="0.25">
      <c r="A5" s="144"/>
      <c r="B5" s="144"/>
      <c r="C5" s="144"/>
      <c r="D5" s="144"/>
      <c r="E5" s="144"/>
      <c r="F5" s="144"/>
      <c r="G5" s="144"/>
      <c r="H5" s="144"/>
      <c r="I5" s="145"/>
      <c r="J5" s="145"/>
      <c r="K5" s="145"/>
    </row>
    <row r="6" spans="1:11" ht="66" customHeight="1" x14ac:dyDescent="0.25">
      <c r="A6" s="302" t="s">
        <v>166</v>
      </c>
      <c r="B6" s="303"/>
      <c r="C6" s="303"/>
      <c r="D6" s="303"/>
      <c r="E6" s="304"/>
      <c r="F6" s="164" t="str">
        <f>sažetak!F4</f>
        <v xml:space="preserve">OSTVARENJE/IZVRŠENJE 
01.-12.2024. </v>
      </c>
      <c r="G6" s="164" t="str">
        <f>sažetak!G4</f>
        <v>IZVORNI PLAN ILI REBALANS 2025.*</v>
      </c>
      <c r="H6" s="164" t="str">
        <f>sažetak!H4</f>
        <v>TEKUĆI PLAN 2025.*</v>
      </c>
      <c r="I6" s="164" t="str">
        <f>sažetak!I4</f>
        <v xml:space="preserve">OSTVARENJE/IZVRŠENJE 
01.-12.2025. </v>
      </c>
      <c r="J6" s="164" t="s">
        <v>131</v>
      </c>
      <c r="K6" s="164" t="s">
        <v>167</v>
      </c>
    </row>
    <row r="7" spans="1:11" x14ac:dyDescent="0.25">
      <c r="A7" s="302">
        <v>1</v>
      </c>
      <c r="B7" s="303"/>
      <c r="C7" s="303"/>
      <c r="D7" s="303"/>
      <c r="E7" s="304"/>
      <c r="F7" s="165">
        <v>2</v>
      </c>
      <c r="G7" s="165">
        <v>3</v>
      </c>
      <c r="H7" s="165">
        <v>4</v>
      </c>
      <c r="I7" s="165">
        <v>5</v>
      </c>
      <c r="J7" s="165" t="s">
        <v>168</v>
      </c>
      <c r="K7" s="165" t="s">
        <v>169</v>
      </c>
    </row>
    <row r="8" spans="1:11" ht="39" customHeight="1" x14ac:dyDescent="0.25">
      <c r="A8" s="148">
        <v>8</v>
      </c>
      <c r="B8" s="148"/>
      <c r="C8" s="148"/>
      <c r="D8" s="148"/>
      <c r="E8" s="148" t="s">
        <v>286</v>
      </c>
      <c r="F8" s="174">
        <f>F9</f>
        <v>0</v>
      </c>
      <c r="G8" s="174">
        <f t="shared" ref="G8:I8" si="0">G9</f>
        <v>0</v>
      </c>
      <c r="H8" s="174">
        <f t="shared" si="0"/>
        <v>0</v>
      </c>
      <c r="I8" s="174">
        <f t="shared" si="0"/>
        <v>0</v>
      </c>
      <c r="J8" s="175">
        <v>0</v>
      </c>
      <c r="K8" s="175">
        <v>0</v>
      </c>
    </row>
    <row r="9" spans="1:11" ht="18" customHeight="1" x14ac:dyDescent="0.25">
      <c r="A9" s="148"/>
      <c r="B9" s="161">
        <v>84</v>
      </c>
      <c r="C9" s="161"/>
      <c r="D9" s="161"/>
      <c r="E9" s="161" t="s">
        <v>287</v>
      </c>
      <c r="F9" s="169">
        <f>F10</f>
        <v>0</v>
      </c>
      <c r="G9" s="169">
        <f t="shared" ref="G9:I9" si="1">G10</f>
        <v>0</v>
      </c>
      <c r="H9" s="169">
        <f t="shared" si="1"/>
        <v>0</v>
      </c>
      <c r="I9" s="169">
        <f t="shared" si="1"/>
        <v>0</v>
      </c>
      <c r="J9" s="176">
        <v>0</v>
      </c>
      <c r="K9" s="176">
        <v>0</v>
      </c>
    </row>
    <row r="10" spans="1:11" ht="57" customHeight="1" x14ac:dyDescent="0.25">
      <c r="A10" s="113"/>
      <c r="B10" s="113"/>
      <c r="C10" s="113">
        <v>842</v>
      </c>
      <c r="D10" s="113"/>
      <c r="E10" s="172" t="s">
        <v>290</v>
      </c>
      <c r="F10" s="169">
        <f>F11</f>
        <v>0</v>
      </c>
      <c r="G10" s="169">
        <f t="shared" ref="G10:I10" si="2">G11</f>
        <v>0</v>
      </c>
      <c r="H10" s="169">
        <f t="shared" si="2"/>
        <v>0</v>
      </c>
      <c r="I10" s="169">
        <f t="shared" si="2"/>
        <v>0</v>
      </c>
      <c r="J10" s="176">
        <v>0</v>
      </c>
      <c r="K10" s="176">
        <v>0</v>
      </c>
    </row>
    <row r="11" spans="1:11" ht="42" customHeight="1" x14ac:dyDescent="0.25">
      <c r="A11" s="113"/>
      <c r="B11" s="113"/>
      <c r="C11" s="113"/>
      <c r="D11" s="113">
        <v>8422</v>
      </c>
      <c r="E11" s="172" t="s">
        <v>291</v>
      </c>
      <c r="F11" s="169">
        <v>0</v>
      </c>
      <c r="G11" s="169">
        <v>0</v>
      </c>
      <c r="H11" s="169">
        <v>0</v>
      </c>
      <c r="I11" s="170">
        <v>0</v>
      </c>
      <c r="J11" s="176">
        <v>0</v>
      </c>
      <c r="K11" s="176">
        <v>0</v>
      </c>
    </row>
    <row r="12" spans="1:11" x14ac:dyDescent="0.25">
      <c r="A12" s="113"/>
      <c r="B12" s="113"/>
      <c r="C12" s="113"/>
      <c r="D12" s="114"/>
      <c r="E12" s="159"/>
      <c r="F12" s="169"/>
      <c r="G12" s="169"/>
      <c r="H12" s="169"/>
      <c r="I12" s="170"/>
      <c r="J12" s="176"/>
      <c r="K12" s="176"/>
    </row>
    <row r="13" spans="1:11" ht="33" customHeight="1" x14ac:dyDescent="0.25">
      <c r="A13" s="117">
        <v>5</v>
      </c>
      <c r="B13" s="166"/>
      <c r="C13" s="166"/>
      <c r="D13" s="166"/>
      <c r="E13" s="167" t="s">
        <v>288</v>
      </c>
      <c r="F13" s="174">
        <f>F14</f>
        <v>0</v>
      </c>
      <c r="G13" s="174">
        <f t="shared" ref="G13:I13" si="3">G14</f>
        <v>0</v>
      </c>
      <c r="H13" s="174">
        <f t="shared" si="3"/>
        <v>0</v>
      </c>
      <c r="I13" s="174">
        <f t="shared" si="3"/>
        <v>0</v>
      </c>
      <c r="J13" s="175">
        <v>0</v>
      </c>
      <c r="K13" s="175">
        <v>0</v>
      </c>
    </row>
    <row r="14" spans="1:11" ht="35.25" customHeight="1" x14ac:dyDescent="0.25">
      <c r="A14" s="161"/>
      <c r="B14" s="161">
        <v>54</v>
      </c>
      <c r="C14" s="161"/>
      <c r="D14" s="161"/>
      <c r="E14" s="168" t="s">
        <v>289</v>
      </c>
      <c r="F14" s="169">
        <f>F15</f>
        <v>0</v>
      </c>
      <c r="G14" s="169">
        <f t="shared" ref="G14:I14" si="4">G15</f>
        <v>0</v>
      </c>
      <c r="H14" s="169">
        <f t="shared" si="4"/>
        <v>0</v>
      </c>
      <c r="I14" s="169">
        <f t="shared" si="4"/>
        <v>0</v>
      </c>
      <c r="J14" s="176">
        <v>0</v>
      </c>
      <c r="K14" s="176">
        <v>0</v>
      </c>
    </row>
    <row r="15" spans="1:11" ht="45" customHeight="1" x14ac:dyDescent="0.25">
      <c r="A15" s="161"/>
      <c r="B15" s="161"/>
      <c r="C15" s="161">
        <v>542</v>
      </c>
      <c r="D15" s="116"/>
      <c r="E15" s="173" t="s">
        <v>292</v>
      </c>
      <c r="F15" s="169">
        <f>F16</f>
        <v>0</v>
      </c>
      <c r="G15" s="169">
        <f t="shared" ref="G15:I15" si="5">G16</f>
        <v>0</v>
      </c>
      <c r="H15" s="169">
        <f t="shared" si="5"/>
        <v>0</v>
      </c>
      <c r="I15" s="169">
        <f t="shared" si="5"/>
        <v>0</v>
      </c>
      <c r="J15" s="176">
        <v>0</v>
      </c>
      <c r="K15" s="176">
        <v>0</v>
      </c>
    </row>
    <row r="16" spans="1:11" ht="41.25" customHeight="1" x14ac:dyDescent="0.25">
      <c r="A16" s="161"/>
      <c r="B16" s="161"/>
      <c r="C16" s="161"/>
      <c r="D16" s="116">
        <v>5422</v>
      </c>
      <c r="E16" s="173" t="s">
        <v>293</v>
      </c>
      <c r="F16" s="169">
        <v>0</v>
      </c>
      <c r="G16" s="169">
        <v>0</v>
      </c>
      <c r="H16" s="171">
        <v>0</v>
      </c>
      <c r="I16" s="170">
        <v>0</v>
      </c>
      <c r="J16" s="176">
        <v>0</v>
      </c>
      <c r="K16" s="176">
        <v>0</v>
      </c>
    </row>
  </sheetData>
  <mergeCells count="6">
    <mergeCell ref="A1:K1"/>
    <mergeCell ref="A3:K3"/>
    <mergeCell ref="A4:K4"/>
    <mergeCell ref="A6:E6"/>
    <mergeCell ref="A7:E7"/>
    <mergeCell ref="A2:K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C7E2D-2427-4D42-A409-67ACF976206D}">
  <sheetPr>
    <tabColor theme="3" tint="0.79998168889431442"/>
  </sheetPr>
  <dimension ref="A3:H53"/>
  <sheetViews>
    <sheetView topLeftCell="A54" workbookViewId="0">
      <selection activeCell="H28" sqref="H28"/>
    </sheetView>
  </sheetViews>
  <sheetFormatPr defaultRowHeight="15" x14ac:dyDescent="0.25"/>
  <cols>
    <col min="4" max="4" width="31.85546875" customWidth="1"/>
    <col min="5" max="5" width="20.28515625" customWidth="1"/>
    <col min="6" max="6" width="19.85546875" customWidth="1"/>
    <col min="7" max="7" width="21" customWidth="1"/>
  </cols>
  <sheetData>
    <row r="3" spans="1:8" ht="15.75" x14ac:dyDescent="0.25">
      <c r="A3" s="300" t="s">
        <v>294</v>
      </c>
      <c r="B3" s="300"/>
      <c r="C3" s="300"/>
      <c r="D3" s="300"/>
      <c r="E3" s="300"/>
      <c r="F3" s="300"/>
      <c r="G3" s="300"/>
      <c r="H3" s="300"/>
    </row>
    <row r="4" spans="1:8" ht="18" x14ac:dyDescent="0.25">
      <c r="A4" s="305" t="str">
        <f>sažetak!A2</f>
        <v>DOM UČENIKA SREDNJIH ŠKOLA BJELOVAR</v>
      </c>
      <c r="B4" s="305"/>
      <c r="C4" s="305"/>
      <c r="D4" s="305"/>
      <c r="E4" s="305"/>
      <c r="F4" s="305"/>
      <c r="G4" s="305"/>
      <c r="H4" s="305"/>
    </row>
    <row r="5" spans="1:8" ht="15.75" x14ac:dyDescent="0.25">
      <c r="A5" s="307" t="s">
        <v>295</v>
      </c>
      <c r="B5" s="307"/>
      <c r="C5" s="307"/>
      <c r="D5" s="307"/>
      <c r="E5" s="307"/>
      <c r="F5" s="307"/>
      <c r="G5" s="307"/>
      <c r="H5" s="307"/>
    </row>
    <row r="6" spans="1:8" ht="18" x14ac:dyDescent="0.25">
      <c r="A6" s="144"/>
      <c r="B6" s="144"/>
      <c r="C6" s="144"/>
      <c r="D6" s="144"/>
      <c r="E6" s="144"/>
      <c r="F6" s="144"/>
      <c r="G6" s="144"/>
      <c r="H6" s="155">
        <v>1</v>
      </c>
    </row>
    <row r="7" spans="1:8" ht="38.25" x14ac:dyDescent="0.25">
      <c r="A7" s="302" t="s">
        <v>166</v>
      </c>
      <c r="B7" s="303"/>
      <c r="C7" s="303"/>
      <c r="D7" s="304"/>
      <c r="E7" s="146" t="str">
        <f>sažetak!G4</f>
        <v>IZVORNI PLAN ILI REBALANS 2025.*</v>
      </c>
      <c r="F7" s="146" t="str">
        <f>sažetak!H4</f>
        <v>TEKUĆI PLAN 2025.*</v>
      </c>
      <c r="G7" s="146" t="str">
        <f>sažetak!I4</f>
        <v xml:space="preserve">OSTVARENJE/IZVRŠENJE 
01.-12.2025. </v>
      </c>
      <c r="H7" s="146" t="s">
        <v>167</v>
      </c>
    </row>
    <row r="8" spans="1:8" x14ac:dyDescent="0.25">
      <c r="A8" s="308">
        <v>1</v>
      </c>
      <c r="B8" s="309"/>
      <c r="C8" s="309"/>
      <c r="D8" s="310"/>
      <c r="E8" s="192">
        <v>2</v>
      </c>
      <c r="F8" s="192">
        <v>3</v>
      </c>
      <c r="G8" s="192">
        <v>4</v>
      </c>
      <c r="H8" s="192" t="s">
        <v>296</v>
      </c>
    </row>
    <row r="9" spans="1:8" ht="31.5" customHeight="1" x14ac:dyDescent="0.25">
      <c r="A9" s="311">
        <v>250301116</v>
      </c>
      <c r="B9" s="311"/>
      <c r="C9" s="311"/>
      <c r="D9" s="193" t="s">
        <v>354</v>
      </c>
      <c r="E9" s="194">
        <v>1786964</v>
      </c>
      <c r="F9" s="194">
        <v>1786964</v>
      </c>
      <c r="G9" s="194">
        <f t="shared" ref="G9" si="0">G10+G19+G29</f>
        <v>1424781.59</v>
      </c>
      <c r="H9" s="195">
        <f>G9/F9*100</f>
        <v>79.731969418522141</v>
      </c>
    </row>
    <row r="10" spans="1:8" ht="39" customHeight="1" x14ac:dyDescent="0.25">
      <c r="A10" s="306" t="s">
        <v>298</v>
      </c>
      <c r="B10" s="306"/>
      <c r="C10" s="306"/>
      <c r="D10" s="196" t="s">
        <v>297</v>
      </c>
      <c r="E10" s="197">
        <f>E11+E15</f>
        <v>230170</v>
      </c>
      <c r="F10" s="197">
        <f t="shared" ref="F10:G10" si="1">F11+F15</f>
        <v>230170</v>
      </c>
      <c r="G10" s="197">
        <f t="shared" si="1"/>
        <v>223343.49</v>
      </c>
      <c r="H10" s="198">
        <f t="shared" ref="H10:H40" si="2">G10/F10*100</f>
        <v>97.034144328105313</v>
      </c>
    </row>
    <row r="11" spans="1:8" ht="25.5" customHeight="1" x14ac:dyDescent="0.25">
      <c r="A11" s="312" t="s">
        <v>299</v>
      </c>
      <c r="B11" s="312"/>
      <c r="C11" s="312"/>
      <c r="D11" s="199" t="s">
        <v>300</v>
      </c>
      <c r="E11" s="200">
        <f t="shared" ref="E11:G11" si="3">E12</f>
        <v>23225</v>
      </c>
      <c r="F11" s="200">
        <f t="shared" si="3"/>
        <v>23225</v>
      </c>
      <c r="G11" s="200">
        <f t="shared" si="3"/>
        <v>18101.36</v>
      </c>
      <c r="H11" s="201">
        <f t="shared" si="2"/>
        <v>77.939117330462864</v>
      </c>
    </row>
    <row r="12" spans="1:8" ht="25.5" customHeight="1" x14ac:dyDescent="0.25">
      <c r="A12" s="313" t="s">
        <v>301</v>
      </c>
      <c r="B12" s="313"/>
      <c r="C12" s="313"/>
      <c r="D12" s="241" t="s">
        <v>302</v>
      </c>
      <c r="E12" s="239">
        <f>SUM(E13:E14)</f>
        <v>23225</v>
      </c>
      <c r="F12" s="239">
        <f t="shared" ref="F12:G12" si="4">SUM(F13:F14)</f>
        <v>23225</v>
      </c>
      <c r="G12" s="239">
        <f t="shared" si="4"/>
        <v>18101.36</v>
      </c>
      <c r="H12" s="240">
        <f t="shared" si="2"/>
        <v>77.939117330462864</v>
      </c>
    </row>
    <row r="13" spans="1:8" ht="29.25" customHeight="1" x14ac:dyDescent="0.25">
      <c r="A13" s="314" t="s">
        <v>303</v>
      </c>
      <c r="B13" s="314"/>
      <c r="C13" s="314"/>
      <c r="D13" s="177" t="s">
        <v>198</v>
      </c>
      <c r="E13" s="122">
        <v>20700</v>
      </c>
      <c r="F13" s="122">
        <f>E13*H6</f>
        <v>20700</v>
      </c>
      <c r="G13" s="122">
        <v>18062.2</v>
      </c>
      <c r="H13" s="191">
        <f t="shared" si="2"/>
        <v>87.257004830917879</v>
      </c>
    </row>
    <row r="14" spans="1:8" ht="30.75" customHeight="1" x14ac:dyDescent="0.25">
      <c r="A14" s="314" t="s">
        <v>308</v>
      </c>
      <c r="B14" s="314"/>
      <c r="C14" s="314"/>
      <c r="D14" s="177" t="s">
        <v>248</v>
      </c>
      <c r="E14" s="122">
        <v>2525</v>
      </c>
      <c r="F14" s="122">
        <f>E14*H6</f>
        <v>2525</v>
      </c>
      <c r="G14" s="122">
        <v>39.159999999999997</v>
      </c>
      <c r="H14" s="191">
        <f t="shared" si="2"/>
        <v>1.5508910891089107</v>
      </c>
    </row>
    <row r="15" spans="1:8" ht="27" customHeight="1" x14ac:dyDescent="0.25">
      <c r="A15" s="312" t="s">
        <v>395</v>
      </c>
      <c r="B15" s="312"/>
      <c r="C15" s="312"/>
      <c r="D15" s="199" t="s">
        <v>396</v>
      </c>
      <c r="E15" s="200">
        <f>E16</f>
        <v>206945</v>
      </c>
      <c r="F15" s="200">
        <f t="shared" ref="F15:G15" si="5">F16</f>
        <v>206945</v>
      </c>
      <c r="G15" s="200">
        <f t="shared" si="5"/>
        <v>205242.13</v>
      </c>
      <c r="H15" s="201">
        <f t="shared" si="2"/>
        <v>99.17713885331851</v>
      </c>
    </row>
    <row r="16" spans="1:8" ht="31.5" customHeight="1" x14ac:dyDescent="0.25">
      <c r="A16" s="313" t="s">
        <v>301</v>
      </c>
      <c r="B16" s="313"/>
      <c r="C16" s="313"/>
      <c r="D16" s="241" t="s">
        <v>302</v>
      </c>
      <c r="E16" s="239">
        <f>SUM(E17:E18)</f>
        <v>206945</v>
      </c>
      <c r="F16" s="239">
        <f t="shared" ref="F16:G16" si="6">SUM(F17:F18)</f>
        <v>206945</v>
      </c>
      <c r="G16" s="239">
        <f t="shared" si="6"/>
        <v>205242.13</v>
      </c>
      <c r="H16" s="191">
        <f t="shared" si="2"/>
        <v>99.17713885331851</v>
      </c>
    </row>
    <row r="17" spans="1:8" ht="30" customHeight="1" x14ac:dyDescent="0.25">
      <c r="A17" s="314" t="s">
        <v>304</v>
      </c>
      <c r="B17" s="314"/>
      <c r="C17" s="314"/>
      <c r="D17" s="177" t="s">
        <v>223</v>
      </c>
      <c r="E17" s="122">
        <v>176945</v>
      </c>
      <c r="F17" s="122">
        <f>E17*H6</f>
        <v>176945</v>
      </c>
      <c r="G17" s="122">
        <v>182347.6</v>
      </c>
      <c r="H17" s="191">
        <f t="shared" si="2"/>
        <v>103.05326513888498</v>
      </c>
    </row>
    <row r="18" spans="1:8" ht="24.75" customHeight="1" x14ac:dyDescent="0.25">
      <c r="A18" s="314" t="s">
        <v>305</v>
      </c>
      <c r="B18" s="314"/>
      <c r="C18" s="314"/>
      <c r="D18" s="177" t="s">
        <v>230</v>
      </c>
      <c r="E18" s="122">
        <v>30000</v>
      </c>
      <c r="F18" s="122">
        <f>E18*H6</f>
        <v>30000</v>
      </c>
      <c r="G18" s="122">
        <v>22894.53</v>
      </c>
      <c r="H18" s="191">
        <f t="shared" si="2"/>
        <v>76.315099999999987</v>
      </c>
    </row>
    <row r="19" spans="1:8" ht="31.5" customHeight="1" x14ac:dyDescent="0.25">
      <c r="A19" s="306" t="s">
        <v>312</v>
      </c>
      <c r="B19" s="306"/>
      <c r="C19" s="306"/>
      <c r="D19" s="196" t="s">
        <v>313</v>
      </c>
      <c r="E19" s="197">
        <f>E20+E23+E26</f>
        <v>1888</v>
      </c>
      <c r="F19" s="197">
        <f t="shared" ref="F19:G19" si="7">F20+F23+F26</f>
        <v>0</v>
      </c>
      <c r="G19" s="197">
        <f t="shared" si="7"/>
        <v>0</v>
      </c>
      <c r="H19" s="198">
        <v>0</v>
      </c>
    </row>
    <row r="20" spans="1:8" ht="39" customHeight="1" x14ac:dyDescent="0.25">
      <c r="A20" s="312" t="s">
        <v>314</v>
      </c>
      <c r="B20" s="312"/>
      <c r="C20" s="312"/>
      <c r="D20" s="199" t="s">
        <v>315</v>
      </c>
      <c r="E20" s="200">
        <f t="shared" ref="E20:G20" si="8">E21</f>
        <v>588</v>
      </c>
      <c r="F20" s="200">
        <f t="shared" si="8"/>
        <v>0</v>
      </c>
      <c r="G20" s="200">
        <f t="shared" si="8"/>
        <v>0</v>
      </c>
      <c r="H20" s="201">
        <v>0</v>
      </c>
    </row>
    <row r="21" spans="1:8" ht="39" customHeight="1" x14ac:dyDescent="0.25">
      <c r="A21" s="315" t="s">
        <v>316</v>
      </c>
      <c r="B21" s="315"/>
      <c r="C21" s="315"/>
      <c r="D21" s="202" t="s">
        <v>317</v>
      </c>
      <c r="E21" s="203">
        <f t="shared" ref="E21:G21" si="9">E22</f>
        <v>588</v>
      </c>
      <c r="F21" s="203">
        <f t="shared" si="9"/>
        <v>0</v>
      </c>
      <c r="G21" s="203">
        <f t="shared" si="9"/>
        <v>0</v>
      </c>
      <c r="H21" s="204">
        <v>0</v>
      </c>
    </row>
    <row r="22" spans="1:8" ht="39" customHeight="1" x14ac:dyDescent="0.25">
      <c r="A22" s="314" t="s">
        <v>305</v>
      </c>
      <c r="B22" s="314"/>
      <c r="C22" s="314"/>
      <c r="D22" s="177" t="s">
        <v>230</v>
      </c>
      <c r="E22" s="122">
        <v>588</v>
      </c>
      <c r="F22" s="122">
        <v>0</v>
      </c>
      <c r="G22" s="122"/>
      <c r="H22" s="191"/>
    </row>
    <row r="23" spans="1:8" ht="39" customHeight="1" x14ac:dyDescent="0.25">
      <c r="A23" s="312" t="s">
        <v>318</v>
      </c>
      <c r="B23" s="312"/>
      <c r="C23" s="312"/>
      <c r="D23" s="199" t="s">
        <v>319</v>
      </c>
      <c r="E23" s="200">
        <f t="shared" ref="E23:G24" si="10">E24</f>
        <v>500</v>
      </c>
      <c r="F23" s="200">
        <f t="shared" si="10"/>
        <v>0</v>
      </c>
      <c r="G23" s="200">
        <f t="shared" si="10"/>
        <v>0</v>
      </c>
      <c r="H23" s="201">
        <v>0</v>
      </c>
    </row>
    <row r="24" spans="1:8" ht="39" customHeight="1" x14ac:dyDescent="0.25">
      <c r="A24" s="315" t="s">
        <v>320</v>
      </c>
      <c r="B24" s="315"/>
      <c r="C24" s="315"/>
      <c r="D24" s="202" t="s">
        <v>321</v>
      </c>
      <c r="E24" s="203">
        <f t="shared" si="10"/>
        <v>500</v>
      </c>
      <c r="F24" s="203">
        <f t="shared" si="10"/>
        <v>0</v>
      </c>
      <c r="G24" s="203">
        <f t="shared" si="10"/>
        <v>0</v>
      </c>
      <c r="H24" s="204">
        <v>0</v>
      </c>
    </row>
    <row r="25" spans="1:8" ht="39" customHeight="1" x14ac:dyDescent="0.25">
      <c r="A25" s="314" t="s">
        <v>305</v>
      </c>
      <c r="B25" s="314"/>
      <c r="C25" s="314"/>
      <c r="D25" s="177" t="s">
        <v>230</v>
      </c>
      <c r="E25" s="122">
        <v>500</v>
      </c>
      <c r="F25" s="122">
        <v>0</v>
      </c>
      <c r="G25" s="122">
        <f>ukupno!O145</f>
        <v>0</v>
      </c>
      <c r="H25" s="191">
        <v>0</v>
      </c>
    </row>
    <row r="26" spans="1:8" ht="39" customHeight="1" x14ac:dyDescent="0.25">
      <c r="A26" s="312" t="s">
        <v>322</v>
      </c>
      <c r="B26" s="312"/>
      <c r="C26" s="312"/>
      <c r="D26" s="199" t="s">
        <v>323</v>
      </c>
      <c r="E26" s="200">
        <f t="shared" ref="E26:G26" si="11">E27</f>
        <v>800</v>
      </c>
      <c r="F26" s="200">
        <f t="shared" si="11"/>
        <v>0</v>
      </c>
      <c r="G26" s="200">
        <f t="shared" si="11"/>
        <v>0</v>
      </c>
      <c r="H26" s="201">
        <v>0</v>
      </c>
    </row>
    <row r="27" spans="1:8" ht="39" customHeight="1" x14ac:dyDescent="0.25">
      <c r="A27" s="315" t="s">
        <v>316</v>
      </c>
      <c r="B27" s="315"/>
      <c r="C27" s="315"/>
      <c r="D27" s="202" t="s">
        <v>317</v>
      </c>
      <c r="E27" s="203">
        <f t="shared" ref="E27:G27" si="12">E28</f>
        <v>800</v>
      </c>
      <c r="F27" s="203">
        <f t="shared" si="12"/>
        <v>0</v>
      </c>
      <c r="G27" s="203">
        <f t="shared" si="12"/>
        <v>0</v>
      </c>
      <c r="H27" s="204">
        <v>0</v>
      </c>
    </row>
    <row r="28" spans="1:8" ht="39" customHeight="1" x14ac:dyDescent="0.25">
      <c r="A28" s="314" t="s">
        <v>307</v>
      </c>
      <c r="B28" s="314"/>
      <c r="C28" s="314"/>
      <c r="D28" s="177" t="s">
        <v>241</v>
      </c>
      <c r="E28" s="122">
        <v>800</v>
      </c>
      <c r="F28" s="122">
        <v>0</v>
      </c>
      <c r="G28" s="122"/>
      <c r="H28" s="191">
        <v>0</v>
      </c>
    </row>
    <row r="29" spans="1:8" ht="34.5" customHeight="1" x14ac:dyDescent="0.25">
      <c r="A29" s="306" t="s">
        <v>329</v>
      </c>
      <c r="B29" s="306"/>
      <c r="C29" s="306"/>
      <c r="D29" s="196" t="s">
        <v>330</v>
      </c>
      <c r="E29" s="197">
        <f t="shared" ref="E29:G29" si="13">E30</f>
        <v>1557080</v>
      </c>
      <c r="F29" s="197">
        <f t="shared" si="13"/>
        <v>1557080</v>
      </c>
      <c r="G29" s="197">
        <f t="shared" si="13"/>
        <v>1201438.1000000001</v>
      </c>
      <c r="H29" s="198">
        <f t="shared" si="2"/>
        <v>77.159689932437644</v>
      </c>
    </row>
    <row r="30" spans="1:8" ht="26.25" customHeight="1" x14ac:dyDescent="0.25">
      <c r="A30" s="312" t="s">
        <v>331</v>
      </c>
      <c r="B30" s="312"/>
      <c r="C30" s="312"/>
      <c r="D30" s="199" t="s">
        <v>300</v>
      </c>
      <c r="E30" s="200">
        <f>E31+E35+E41+E48</f>
        <v>1557080</v>
      </c>
      <c r="F30" s="200">
        <f t="shared" ref="F30:G30" si="14">F31+F35+F41+F48</f>
        <v>1557080</v>
      </c>
      <c r="G30" s="200">
        <f t="shared" si="14"/>
        <v>1201438.1000000001</v>
      </c>
      <c r="H30" s="201">
        <f t="shared" si="2"/>
        <v>77.159689932437644</v>
      </c>
    </row>
    <row r="31" spans="1:8" ht="26.25" customHeight="1" x14ac:dyDescent="0.25">
      <c r="A31" s="315" t="s">
        <v>346</v>
      </c>
      <c r="B31" s="315"/>
      <c r="C31" s="315"/>
      <c r="D31" s="202" t="s">
        <v>332</v>
      </c>
      <c r="E31" s="203">
        <f>SUM(E32:E34)</f>
        <v>16000</v>
      </c>
      <c r="F31" s="203">
        <f t="shared" ref="F31:G31" si="15">SUM(F32:F34)</f>
        <v>16000</v>
      </c>
      <c r="G31" s="203">
        <f t="shared" si="15"/>
        <v>13112.230000000001</v>
      </c>
      <c r="H31" s="204">
        <f t="shared" si="2"/>
        <v>81.951437500000011</v>
      </c>
    </row>
    <row r="32" spans="1:8" ht="26.25" customHeight="1" x14ac:dyDescent="0.25">
      <c r="A32" s="314" t="s">
        <v>304</v>
      </c>
      <c r="B32" s="314"/>
      <c r="C32" s="314"/>
      <c r="D32" s="177" t="s">
        <v>223</v>
      </c>
      <c r="E32" s="122">
        <v>9000</v>
      </c>
      <c r="F32" s="122">
        <f>E32*H6</f>
        <v>9000</v>
      </c>
      <c r="G32" s="122">
        <v>4032.03</v>
      </c>
      <c r="H32" s="191">
        <f t="shared" si="2"/>
        <v>44.800333333333334</v>
      </c>
    </row>
    <row r="33" spans="1:8" ht="26.25" customHeight="1" x14ac:dyDescent="0.25">
      <c r="A33" s="314" t="s">
        <v>305</v>
      </c>
      <c r="B33" s="314"/>
      <c r="C33" s="314"/>
      <c r="D33" s="177" t="s">
        <v>230</v>
      </c>
      <c r="E33" s="122">
        <v>5000</v>
      </c>
      <c r="F33" s="122">
        <f>E33*H6</f>
        <v>5000</v>
      </c>
      <c r="G33" s="122">
        <v>5193.1000000000004</v>
      </c>
      <c r="H33" s="191">
        <f t="shared" si="2"/>
        <v>103.86200000000001</v>
      </c>
    </row>
    <row r="34" spans="1:8" ht="26.25" customHeight="1" x14ac:dyDescent="0.25">
      <c r="A34" s="314" t="s">
        <v>307</v>
      </c>
      <c r="B34" s="314"/>
      <c r="C34" s="314"/>
      <c r="D34" s="177" t="s">
        <v>241</v>
      </c>
      <c r="E34" s="122">
        <v>2000</v>
      </c>
      <c r="F34" s="122">
        <f>E34*H6</f>
        <v>2000</v>
      </c>
      <c r="G34" s="122">
        <v>3887.1</v>
      </c>
      <c r="H34" s="191">
        <f t="shared" si="2"/>
        <v>194.35499999999999</v>
      </c>
    </row>
    <row r="35" spans="1:8" ht="26.25" customHeight="1" x14ac:dyDescent="0.25">
      <c r="A35" s="315" t="s">
        <v>333</v>
      </c>
      <c r="B35" s="315"/>
      <c r="C35" s="315"/>
      <c r="D35" s="202" t="s">
        <v>328</v>
      </c>
      <c r="E35" s="203">
        <f>SUM(E36:E40)</f>
        <v>1099580</v>
      </c>
      <c r="F35" s="203">
        <f t="shared" ref="F35:G35" si="16">SUM(F36:F40)</f>
        <v>1099580</v>
      </c>
      <c r="G35" s="203">
        <f t="shared" si="16"/>
        <v>1017572.17</v>
      </c>
      <c r="H35" s="204">
        <f t="shared" si="2"/>
        <v>92.541895087215124</v>
      </c>
    </row>
    <row r="36" spans="1:8" ht="26.25" customHeight="1" x14ac:dyDescent="0.25">
      <c r="A36" s="314" t="s">
        <v>324</v>
      </c>
      <c r="B36" s="314"/>
      <c r="C36" s="314"/>
      <c r="D36" s="177" t="s">
        <v>327</v>
      </c>
      <c r="E36" s="122">
        <v>894700</v>
      </c>
      <c r="F36" s="122">
        <f>E36*H6</f>
        <v>894700</v>
      </c>
      <c r="G36" s="122">
        <v>839547.3</v>
      </c>
      <c r="H36" s="191">
        <f t="shared" si="2"/>
        <v>93.835620878506759</v>
      </c>
    </row>
    <row r="37" spans="1:8" ht="26.25" customHeight="1" x14ac:dyDescent="0.25">
      <c r="A37" s="314" t="s">
        <v>325</v>
      </c>
      <c r="B37" s="314"/>
      <c r="C37" s="314"/>
      <c r="D37" s="177" t="s">
        <v>216</v>
      </c>
      <c r="E37" s="122">
        <v>55200</v>
      </c>
      <c r="F37" s="122">
        <f>E37*H6</f>
        <v>55200</v>
      </c>
      <c r="G37" s="122">
        <v>46842.11</v>
      </c>
      <c r="H37" s="191">
        <f t="shared" si="2"/>
        <v>84.858894927536227</v>
      </c>
    </row>
    <row r="38" spans="1:8" ht="26.25" customHeight="1" x14ac:dyDescent="0.25">
      <c r="A38" s="314" t="s">
        <v>326</v>
      </c>
      <c r="B38" s="314"/>
      <c r="C38" s="314"/>
      <c r="D38" s="177" t="s">
        <v>217</v>
      </c>
      <c r="E38" s="122">
        <v>147650</v>
      </c>
      <c r="F38" s="122">
        <f>E38*H6</f>
        <v>147650</v>
      </c>
      <c r="G38" s="122">
        <v>130017.94</v>
      </c>
      <c r="H38" s="191">
        <f t="shared" si="2"/>
        <v>88.058205215035557</v>
      </c>
    </row>
    <row r="39" spans="1:8" ht="26.25" customHeight="1" x14ac:dyDescent="0.25">
      <c r="A39" s="314" t="s">
        <v>304</v>
      </c>
      <c r="B39" s="314"/>
      <c r="C39" s="314"/>
      <c r="D39" s="177" t="s">
        <v>223</v>
      </c>
      <c r="E39" s="122">
        <v>1800</v>
      </c>
      <c r="F39" s="122">
        <f>E39*H6</f>
        <v>1800</v>
      </c>
      <c r="G39" s="122">
        <v>1164.82</v>
      </c>
      <c r="H39" s="191">
        <f t="shared" si="2"/>
        <v>64.712222222222209</v>
      </c>
    </row>
    <row r="40" spans="1:8" ht="26.25" customHeight="1" x14ac:dyDescent="0.25">
      <c r="A40" s="314" t="s">
        <v>305</v>
      </c>
      <c r="B40" s="314"/>
      <c r="C40" s="314"/>
      <c r="D40" s="177" t="s">
        <v>230</v>
      </c>
      <c r="E40" s="122">
        <v>230</v>
      </c>
      <c r="F40" s="122">
        <f>E40*H6</f>
        <v>230</v>
      </c>
      <c r="G40" s="122">
        <v>0</v>
      </c>
      <c r="H40" s="191">
        <f t="shared" si="2"/>
        <v>0</v>
      </c>
    </row>
    <row r="41" spans="1:8" ht="26.25" customHeight="1" x14ac:dyDescent="0.25">
      <c r="A41" s="315" t="s">
        <v>390</v>
      </c>
      <c r="B41" s="315"/>
      <c r="C41" s="315"/>
      <c r="D41" s="205" t="s">
        <v>391</v>
      </c>
      <c r="E41" s="203">
        <f>SUM(E42:E47)</f>
        <v>211500</v>
      </c>
      <c r="F41" s="203">
        <f t="shared" ref="F41:G41" si="17">SUM(F42:F47)</f>
        <v>211500</v>
      </c>
      <c r="G41" s="203">
        <f t="shared" si="17"/>
        <v>119151.84</v>
      </c>
      <c r="H41" s="204">
        <f t="shared" ref="H41:H53" si="18">G41/F41*100</f>
        <v>56.336567375886524</v>
      </c>
    </row>
    <row r="42" spans="1:8" ht="26.25" customHeight="1" x14ac:dyDescent="0.25">
      <c r="A42" s="314" t="s">
        <v>303</v>
      </c>
      <c r="B42" s="314"/>
      <c r="C42" s="314"/>
      <c r="D42" s="177" t="s">
        <v>198</v>
      </c>
      <c r="E42" s="238">
        <v>22500</v>
      </c>
      <c r="F42" s="238">
        <f>E42*H6</f>
        <v>22500</v>
      </c>
      <c r="G42" s="238">
        <v>8226.99</v>
      </c>
      <c r="H42" s="191">
        <f t="shared" si="18"/>
        <v>36.564399999999999</v>
      </c>
    </row>
    <row r="43" spans="1:8" ht="26.25" customHeight="1" x14ac:dyDescent="0.25">
      <c r="A43" s="314" t="s">
        <v>304</v>
      </c>
      <c r="B43" s="314"/>
      <c r="C43" s="314"/>
      <c r="D43" s="177" t="s">
        <v>223</v>
      </c>
      <c r="E43" s="238">
        <v>110000</v>
      </c>
      <c r="F43" s="238">
        <f>E43*H6</f>
        <v>110000</v>
      </c>
      <c r="G43" s="238">
        <v>48038.94</v>
      </c>
      <c r="H43" s="191">
        <f t="shared" si="18"/>
        <v>43.671763636363636</v>
      </c>
    </row>
    <row r="44" spans="1:8" ht="26.25" customHeight="1" x14ac:dyDescent="0.25">
      <c r="A44" s="314" t="s">
        <v>305</v>
      </c>
      <c r="B44" s="314"/>
      <c r="C44" s="314"/>
      <c r="D44" s="177" t="s">
        <v>230</v>
      </c>
      <c r="E44" s="122">
        <v>50000</v>
      </c>
      <c r="F44" s="122">
        <f>E44*H6</f>
        <v>50000</v>
      </c>
      <c r="G44" s="122">
        <v>50270.93</v>
      </c>
      <c r="H44" s="191">
        <f t="shared" si="18"/>
        <v>100.54186</v>
      </c>
    </row>
    <row r="45" spans="1:8" ht="26.25" customHeight="1" x14ac:dyDescent="0.25">
      <c r="A45" s="314" t="s">
        <v>306</v>
      </c>
      <c r="B45" s="314"/>
      <c r="C45" s="314"/>
      <c r="D45" s="177" t="s">
        <v>240</v>
      </c>
      <c r="E45" s="122">
        <v>500</v>
      </c>
      <c r="F45" s="122">
        <f>E45*H6</f>
        <v>500</v>
      </c>
      <c r="G45" s="122">
        <v>77.8</v>
      </c>
      <c r="H45" s="191">
        <f t="shared" si="18"/>
        <v>15.559999999999999</v>
      </c>
    </row>
    <row r="46" spans="1:8" ht="27" customHeight="1" x14ac:dyDescent="0.25">
      <c r="A46" s="314" t="s">
        <v>307</v>
      </c>
      <c r="B46" s="314"/>
      <c r="C46" s="314"/>
      <c r="D46" s="177" t="s">
        <v>241</v>
      </c>
      <c r="E46" s="122">
        <v>26500</v>
      </c>
      <c r="F46" s="122">
        <f>E46*H6</f>
        <v>26500</v>
      </c>
      <c r="G46" s="122">
        <v>12080.23</v>
      </c>
      <c r="H46" s="191">
        <f t="shared" si="18"/>
        <v>45.58577358490566</v>
      </c>
    </row>
    <row r="47" spans="1:8" ht="27" customHeight="1" x14ac:dyDescent="0.25">
      <c r="A47" s="314" t="s">
        <v>308</v>
      </c>
      <c r="B47" s="314"/>
      <c r="C47" s="314"/>
      <c r="D47" s="177" t="s">
        <v>248</v>
      </c>
      <c r="E47" s="122">
        <v>2000</v>
      </c>
      <c r="F47" s="122">
        <f>E47*H6</f>
        <v>2000</v>
      </c>
      <c r="G47" s="122">
        <v>456.95</v>
      </c>
      <c r="H47" s="191">
        <f t="shared" si="18"/>
        <v>22.847499999999997</v>
      </c>
    </row>
    <row r="48" spans="1:8" ht="27" customHeight="1" x14ac:dyDescent="0.25">
      <c r="A48" s="315" t="s">
        <v>392</v>
      </c>
      <c r="B48" s="315"/>
      <c r="C48" s="315"/>
      <c r="D48" s="205" t="s">
        <v>338</v>
      </c>
      <c r="E48" s="203">
        <f>SUM(E49:E53)</f>
        <v>230000</v>
      </c>
      <c r="F48" s="203">
        <f t="shared" ref="F48:G48" si="19">SUM(F49:F53)</f>
        <v>230000</v>
      </c>
      <c r="G48" s="203">
        <f t="shared" si="19"/>
        <v>51601.86</v>
      </c>
      <c r="H48" s="191">
        <f t="shared" si="18"/>
        <v>22.435591304347827</v>
      </c>
    </row>
    <row r="49" spans="1:8" ht="27" customHeight="1" x14ac:dyDescent="0.25">
      <c r="A49" s="314" t="s">
        <v>304</v>
      </c>
      <c r="B49" s="314"/>
      <c r="C49" s="314"/>
      <c r="D49" s="177" t="s">
        <v>223</v>
      </c>
      <c r="E49" s="238">
        <v>5000</v>
      </c>
      <c r="F49" s="238">
        <f>E49*H6</f>
        <v>5000</v>
      </c>
      <c r="G49" s="238">
        <v>724.65</v>
      </c>
      <c r="H49" s="191">
        <f t="shared" si="18"/>
        <v>14.493</v>
      </c>
    </row>
    <row r="50" spans="1:8" ht="27" customHeight="1" x14ac:dyDescent="0.25">
      <c r="A50" s="314" t="s">
        <v>305</v>
      </c>
      <c r="B50" s="314"/>
      <c r="C50" s="314"/>
      <c r="D50" s="177" t="s">
        <v>230</v>
      </c>
      <c r="E50" s="238">
        <v>30000</v>
      </c>
      <c r="F50" s="238">
        <f>E50*H6</f>
        <v>30000</v>
      </c>
      <c r="G50" s="238">
        <v>16241.05</v>
      </c>
      <c r="H50" s="191">
        <f t="shared" si="18"/>
        <v>54.136833333333335</v>
      </c>
    </row>
    <row r="51" spans="1:8" ht="27" customHeight="1" x14ac:dyDescent="0.25">
      <c r="A51" s="314" t="s">
        <v>309</v>
      </c>
      <c r="B51" s="314"/>
      <c r="C51" s="314"/>
      <c r="D51" s="177" t="s">
        <v>259</v>
      </c>
      <c r="E51" s="238">
        <v>44000</v>
      </c>
      <c r="F51" s="238">
        <f>E51*H6</f>
        <v>44000</v>
      </c>
      <c r="G51" s="238">
        <v>33951.160000000003</v>
      </c>
      <c r="H51" s="191">
        <f t="shared" si="18"/>
        <v>77.161727272727276</v>
      </c>
    </row>
    <row r="52" spans="1:8" ht="27" customHeight="1" x14ac:dyDescent="0.25">
      <c r="A52" s="314" t="s">
        <v>310</v>
      </c>
      <c r="B52" s="314"/>
      <c r="C52" s="314"/>
      <c r="D52" s="177" t="s">
        <v>311</v>
      </c>
      <c r="E52" s="238">
        <v>1000</v>
      </c>
      <c r="F52" s="238">
        <f>E52*H6</f>
        <v>1000</v>
      </c>
      <c r="G52" s="238">
        <v>685</v>
      </c>
      <c r="H52" s="191">
        <f t="shared" si="18"/>
        <v>68.5</v>
      </c>
    </row>
    <row r="53" spans="1:8" ht="25.5" customHeight="1" x14ac:dyDescent="0.25">
      <c r="A53" s="314" t="s">
        <v>393</v>
      </c>
      <c r="B53" s="314"/>
      <c r="C53" s="314"/>
      <c r="D53" s="177" t="s">
        <v>394</v>
      </c>
      <c r="E53" s="238">
        <v>150000</v>
      </c>
      <c r="F53" s="238">
        <f>E53*H6</f>
        <v>150000</v>
      </c>
      <c r="G53" s="238"/>
      <c r="H53" s="191">
        <f t="shared" si="18"/>
        <v>0</v>
      </c>
    </row>
  </sheetData>
  <mergeCells count="50">
    <mergeCell ref="A41:C41"/>
    <mergeCell ref="A44:C44"/>
    <mergeCell ref="A46:C46"/>
    <mergeCell ref="A48:C48"/>
    <mergeCell ref="A53:C53"/>
    <mergeCell ref="A50:C50"/>
    <mergeCell ref="A51:C51"/>
    <mergeCell ref="A52:C52"/>
    <mergeCell ref="A42:C42"/>
    <mergeCell ref="A43:C43"/>
    <mergeCell ref="A45:C45"/>
    <mergeCell ref="A47:C47"/>
    <mergeCell ref="A49:C49"/>
    <mergeCell ref="A36:C36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6:C26"/>
    <mergeCell ref="A27:C27"/>
    <mergeCell ref="A28:C28"/>
    <mergeCell ref="A29:C29"/>
    <mergeCell ref="A30:C30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A11:C11"/>
    <mergeCell ref="A12:C12"/>
    <mergeCell ref="A13:C13"/>
    <mergeCell ref="A14:C14"/>
    <mergeCell ref="A15:C15"/>
    <mergeCell ref="A10:C10"/>
    <mergeCell ref="A4:H4"/>
    <mergeCell ref="A3:H3"/>
    <mergeCell ref="A5:H5"/>
    <mergeCell ref="A7:D7"/>
    <mergeCell ref="A8:D8"/>
    <mergeCell ref="A9:C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5"/>
  <sheetViews>
    <sheetView zoomScaleNormal="100" workbookViewId="0">
      <selection activeCell="C3" sqref="C3"/>
    </sheetView>
  </sheetViews>
  <sheetFormatPr defaultRowHeight="15" x14ac:dyDescent="0.25"/>
  <cols>
    <col min="1" max="1" width="8" style="1" customWidth="1"/>
    <col min="2" max="2" width="43.5703125" style="3" customWidth="1"/>
    <col min="3" max="3" width="16" style="7" customWidth="1"/>
    <col min="4" max="4" width="15.42578125" style="7" customWidth="1"/>
    <col min="5" max="5" width="16.5703125" style="7" customWidth="1"/>
    <col min="6" max="6" width="0.7109375" style="11" customWidth="1"/>
    <col min="7" max="7" width="13.5703125" style="37" bestFit="1" customWidth="1"/>
    <col min="8" max="8" width="13.5703125" style="7" bestFit="1" customWidth="1"/>
    <col min="10" max="10" width="42.7109375" customWidth="1"/>
    <col min="11" max="11" width="13.28515625" customWidth="1"/>
    <col min="12" max="12" width="13.140625" customWidth="1"/>
    <col min="13" max="13" width="14.140625" customWidth="1"/>
    <col min="14" max="14" width="13.5703125" customWidth="1"/>
    <col min="15" max="16" width="11.7109375" customWidth="1"/>
  </cols>
  <sheetData>
    <row r="1" spans="1:16" x14ac:dyDescent="0.25">
      <c r="A1" s="320" t="s">
        <v>354</v>
      </c>
      <c r="B1" s="320"/>
      <c r="C1" s="320"/>
      <c r="D1" s="320"/>
      <c r="I1" s="320" t="str">
        <f>A1</f>
        <v>DOM UČENIKA SREDNJIH ŠKOLA BJELOVAR</v>
      </c>
      <c r="J1" s="320"/>
      <c r="K1" s="320"/>
      <c r="L1" s="320"/>
      <c r="M1" s="7"/>
      <c r="N1" s="7"/>
      <c r="O1" s="7"/>
      <c r="P1" s="7"/>
    </row>
    <row r="2" spans="1:16" x14ac:dyDescent="0.25">
      <c r="A2" s="321" t="s">
        <v>355</v>
      </c>
      <c r="B2" s="321"/>
      <c r="C2" s="321"/>
      <c r="D2" s="321"/>
      <c r="H2" s="27" t="s">
        <v>125</v>
      </c>
      <c r="I2" s="321" t="str">
        <f>A2</f>
        <v>BJELOVAR, POLJANA DR. FRANJE TUĐMANA 7</v>
      </c>
      <c r="J2" s="321"/>
      <c r="K2" s="321"/>
      <c r="L2" s="321"/>
      <c r="M2" s="7"/>
      <c r="N2" s="7"/>
      <c r="O2" s="7"/>
      <c r="P2" s="27" t="str">
        <f>H2</f>
        <v>str.1</v>
      </c>
    </row>
    <row r="3" spans="1:16" x14ac:dyDescent="0.25">
      <c r="A3" s="253" t="s">
        <v>406</v>
      </c>
      <c r="B3" s="232"/>
      <c r="C3" s="232"/>
      <c r="D3" s="232"/>
      <c r="H3" s="27"/>
      <c r="I3" s="232"/>
      <c r="J3" s="232"/>
      <c r="K3" s="232"/>
      <c r="L3" s="232"/>
      <c r="M3" s="7"/>
      <c r="N3" s="7"/>
      <c r="O3" s="7"/>
      <c r="P3" s="27"/>
    </row>
    <row r="4" spans="1:16" x14ac:dyDescent="0.25">
      <c r="A4" s="253" t="s">
        <v>407</v>
      </c>
      <c r="B4" s="32"/>
      <c r="C4" s="32"/>
      <c r="D4" s="32"/>
      <c r="H4" s="27"/>
      <c r="I4" s="32"/>
      <c r="J4" s="32"/>
      <c r="K4" s="32"/>
      <c r="L4" s="32"/>
      <c r="M4" s="7"/>
      <c r="N4" s="7"/>
      <c r="O4" s="7"/>
      <c r="P4" s="27"/>
    </row>
    <row r="5" spans="1:16" ht="15.75" x14ac:dyDescent="0.3">
      <c r="A5" s="20"/>
      <c r="B5" s="322" t="s">
        <v>399</v>
      </c>
      <c r="C5" s="322"/>
      <c r="D5" s="322"/>
      <c r="E5" s="322"/>
      <c r="F5" s="322"/>
      <c r="G5" s="322"/>
      <c r="H5" s="322"/>
      <c r="I5" s="23"/>
      <c r="J5" s="316" t="str">
        <f>B5</f>
        <v>IZVJEŠTAJ O IZVRŠENJU FINANCIJSKOG PLANA  I - XII 2025.</v>
      </c>
      <c r="K5" s="316"/>
      <c r="L5" s="316"/>
      <c r="M5" s="316"/>
      <c r="N5" s="316"/>
      <c r="O5" s="316"/>
      <c r="P5" s="316"/>
    </row>
    <row r="6" spans="1:16" x14ac:dyDescent="0.25">
      <c r="I6" s="1"/>
      <c r="J6" s="3"/>
      <c r="K6" s="7"/>
      <c r="L6" s="7"/>
      <c r="M6" s="7"/>
      <c r="N6" s="7"/>
      <c r="O6" s="7"/>
      <c r="P6" s="7"/>
    </row>
    <row r="7" spans="1:16" ht="15" customHeight="1" x14ac:dyDescent="0.25">
      <c r="A7" s="4"/>
      <c r="B7" s="9"/>
      <c r="C7" s="33" t="s">
        <v>129</v>
      </c>
      <c r="D7" s="33" t="s">
        <v>130</v>
      </c>
      <c r="E7" s="33" t="s">
        <v>129</v>
      </c>
      <c r="G7" s="38" t="s">
        <v>131</v>
      </c>
      <c r="H7" s="29" t="s">
        <v>132</v>
      </c>
      <c r="I7" s="4"/>
      <c r="J7" s="9"/>
      <c r="K7" s="317" t="s">
        <v>375</v>
      </c>
      <c r="L7" s="319"/>
      <c r="M7" s="319"/>
      <c r="N7" s="319"/>
      <c r="O7" s="319"/>
      <c r="P7" s="318"/>
    </row>
    <row r="8" spans="1:16" x14ac:dyDescent="0.25">
      <c r="A8" s="6" t="s">
        <v>5</v>
      </c>
      <c r="B8" s="10" t="s">
        <v>6</v>
      </c>
      <c r="C8" s="34" t="s">
        <v>400</v>
      </c>
      <c r="D8" s="34" t="s">
        <v>349</v>
      </c>
      <c r="E8" s="34" t="s">
        <v>401</v>
      </c>
      <c r="G8" s="39" t="s">
        <v>350</v>
      </c>
      <c r="H8" s="35" t="s">
        <v>133</v>
      </c>
      <c r="I8" s="6" t="s">
        <v>5</v>
      </c>
      <c r="J8" s="10" t="s">
        <v>6</v>
      </c>
      <c r="K8" s="230" t="s">
        <v>376</v>
      </c>
      <c r="L8" s="230" t="s">
        <v>377</v>
      </c>
      <c r="M8" s="229" t="s">
        <v>378</v>
      </c>
      <c r="N8" s="229" t="s">
        <v>379</v>
      </c>
      <c r="O8" s="228" t="s">
        <v>380</v>
      </c>
      <c r="P8" s="228" t="s">
        <v>127</v>
      </c>
    </row>
    <row r="9" spans="1:16" x14ac:dyDescent="0.25">
      <c r="A9" s="13"/>
      <c r="B9" s="14"/>
      <c r="C9" s="12"/>
      <c r="D9" s="12"/>
      <c r="E9" s="12"/>
      <c r="G9" s="40"/>
      <c r="H9" s="12"/>
      <c r="I9" s="13"/>
      <c r="J9" s="14"/>
      <c r="K9" s="28"/>
      <c r="L9" s="28"/>
      <c r="M9" s="28"/>
      <c r="N9" s="28"/>
      <c r="O9" s="28"/>
      <c r="P9" s="28"/>
    </row>
    <row r="10" spans="1:16" x14ac:dyDescent="0.25">
      <c r="A10" s="13">
        <v>636120</v>
      </c>
      <c r="B10" s="14" t="s">
        <v>8</v>
      </c>
      <c r="C10" s="12">
        <v>887942.2</v>
      </c>
      <c r="D10" s="49">
        <v>1099580</v>
      </c>
      <c r="E10" s="12">
        <v>941043.73</v>
      </c>
      <c r="G10" s="40">
        <f t="shared" ref="G10:G28" si="0">IF(C10&lt;&gt;0,E10/C10*100,0)</f>
        <v>105.98029128472552</v>
      </c>
      <c r="H10" s="40">
        <f t="shared" ref="H10:H28" si="1">IF(D10&lt;&gt;0,E10/D10*100,0)</f>
        <v>85.582106804416227</v>
      </c>
      <c r="I10" s="13">
        <v>636120</v>
      </c>
      <c r="J10" s="14" t="s">
        <v>8</v>
      </c>
      <c r="K10" s="12">
        <v>941043.73</v>
      </c>
      <c r="L10" s="12"/>
      <c r="M10" s="12"/>
      <c r="N10" s="12"/>
      <c r="O10" s="12"/>
      <c r="P10" s="12">
        <f>E10-SUM(K10:O10)</f>
        <v>0</v>
      </c>
    </row>
    <row r="11" spans="1:16" x14ac:dyDescent="0.25">
      <c r="A11" s="13">
        <v>636130</v>
      </c>
      <c r="B11" s="14" t="s">
        <v>136</v>
      </c>
      <c r="C11" s="12"/>
      <c r="D11" s="49"/>
      <c r="E11" s="12"/>
      <c r="G11" s="40">
        <f t="shared" si="0"/>
        <v>0</v>
      </c>
      <c r="H11" s="40">
        <f t="shared" si="1"/>
        <v>0</v>
      </c>
      <c r="I11" s="13">
        <v>636130</v>
      </c>
      <c r="J11" s="14" t="s">
        <v>136</v>
      </c>
      <c r="K11" s="12"/>
      <c r="L11" s="12"/>
      <c r="M11" s="12"/>
      <c r="N11" s="12"/>
      <c r="O11" s="12"/>
      <c r="P11" s="12">
        <f t="shared" ref="P11:P27" si="2">E11-SUM(K11:O11)</f>
        <v>0</v>
      </c>
    </row>
    <row r="12" spans="1:16" s="52" customFormat="1" x14ac:dyDescent="0.25">
      <c r="A12" s="48">
        <v>636220</v>
      </c>
      <c r="B12" s="14" t="s">
        <v>162</v>
      </c>
      <c r="C12" s="49"/>
      <c r="D12" s="49"/>
      <c r="E12" s="49"/>
      <c r="F12" s="50"/>
      <c r="G12" s="51"/>
      <c r="H12" s="51"/>
      <c r="I12" s="48">
        <v>636220</v>
      </c>
      <c r="J12" s="14" t="s">
        <v>8</v>
      </c>
      <c r="K12" s="49"/>
      <c r="L12" s="49"/>
      <c r="M12" s="49"/>
      <c r="N12" s="49"/>
      <c r="O12" s="49"/>
      <c r="P12" s="12">
        <f t="shared" si="2"/>
        <v>0</v>
      </c>
    </row>
    <row r="13" spans="1:16" s="2" customFormat="1" x14ac:dyDescent="0.25">
      <c r="A13" s="15">
        <v>636</v>
      </c>
      <c r="B13" s="16" t="s">
        <v>7</v>
      </c>
      <c r="C13" s="17">
        <f>SUM(C10:C12)</f>
        <v>887942.2</v>
      </c>
      <c r="D13" s="17">
        <f t="shared" ref="D13:E13" si="3">SUM(D10:D12)</f>
        <v>1099580</v>
      </c>
      <c r="E13" s="17">
        <f t="shared" si="3"/>
        <v>941043.73</v>
      </c>
      <c r="F13" s="19">
        <f>F10</f>
        <v>0</v>
      </c>
      <c r="G13" s="41">
        <f t="shared" si="0"/>
        <v>105.98029128472552</v>
      </c>
      <c r="H13" s="41">
        <f t="shared" si="1"/>
        <v>85.582106804416227</v>
      </c>
      <c r="I13" s="15">
        <v>636</v>
      </c>
      <c r="J13" s="16" t="s">
        <v>7</v>
      </c>
      <c r="K13" s="17">
        <f>SUM(K10:K12)</f>
        <v>941043.73</v>
      </c>
      <c r="L13" s="17">
        <f t="shared" ref="L13:P13" si="4">SUM(L10:L12)</f>
        <v>0</v>
      </c>
      <c r="M13" s="17">
        <f t="shared" si="4"/>
        <v>0</v>
      </c>
      <c r="N13" s="17">
        <f t="shared" si="4"/>
        <v>0</v>
      </c>
      <c r="O13" s="17">
        <f t="shared" si="4"/>
        <v>0</v>
      </c>
      <c r="P13" s="17">
        <f t="shared" si="4"/>
        <v>0</v>
      </c>
    </row>
    <row r="14" spans="1:16" x14ac:dyDescent="0.25">
      <c r="A14" s="13">
        <v>641320</v>
      </c>
      <c r="B14" s="14" t="s">
        <v>0</v>
      </c>
      <c r="C14" s="12">
        <v>130.78</v>
      </c>
      <c r="D14" s="49">
        <v>1000</v>
      </c>
      <c r="E14" s="12">
        <v>69.23</v>
      </c>
      <c r="G14" s="40">
        <f t="shared" si="0"/>
        <v>52.936228781159201</v>
      </c>
      <c r="H14" s="40">
        <f t="shared" si="1"/>
        <v>6.923</v>
      </c>
      <c r="I14" s="13">
        <v>641320</v>
      </c>
      <c r="J14" s="14" t="s">
        <v>0</v>
      </c>
      <c r="K14" s="12"/>
      <c r="L14" s="12"/>
      <c r="M14" s="12"/>
      <c r="N14" s="12">
        <v>69.23</v>
      </c>
      <c r="O14" s="12"/>
      <c r="P14" s="12">
        <f t="shared" si="2"/>
        <v>0</v>
      </c>
    </row>
    <row r="15" spans="1:16" x14ac:dyDescent="0.25">
      <c r="A15" s="13">
        <v>641430</v>
      </c>
      <c r="B15" s="14" t="s">
        <v>370</v>
      </c>
      <c r="C15" s="12"/>
      <c r="D15" s="49">
        <v>1000</v>
      </c>
      <c r="E15" s="12"/>
      <c r="G15" s="40">
        <f t="shared" si="0"/>
        <v>0</v>
      </c>
      <c r="H15" s="40">
        <f t="shared" si="1"/>
        <v>0</v>
      </c>
      <c r="I15" s="13">
        <v>641430</v>
      </c>
      <c r="J15" s="14" t="s">
        <v>370</v>
      </c>
      <c r="K15" s="12"/>
      <c r="L15" s="12"/>
      <c r="M15" s="12"/>
      <c r="N15" s="12"/>
      <c r="O15" s="12"/>
      <c r="P15" s="12">
        <f t="shared" si="2"/>
        <v>0</v>
      </c>
    </row>
    <row r="16" spans="1:16" s="2" customFormat="1" x14ac:dyDescent="0.25">
      <c r="A16" s="15">
        <v>641</v>
      </c>
      <c r="B16" s="16" t="s">
        <v>9</v>
      </c>
      <c r="C16" s="17">
        <f>SUM(C14:C15)</f>
        <v>130.78</v>
      </c>
      <c r="D16" s="17">
        <f t="shared" ref="D16:E16" si="5">SUM(D14:D15)</f>
        <v>2000</v>
      </c>
      <c r="E16" s="17">
        <f t="shared" si="5"/>
        <v>69.23</v>
      </c>
      <c r="F16" s="19">
        <f>F14</f>
        <v>0</v>
      </c>
      <c r="G16" s="41">
        <f t="shared" si="0"/>
        <v>52.936228781159201</v>
      </c>
      <c r="H16" s="41">
        <f t="shared" si="1"/>
        <v>3.4615</v>
      </c>
      <c r="I16" s="15">
        <v>641</v>
      </c>
      <c r="J16" s="16" t="s">
        <v>9</v>
      </c>
      <c r="K16" s="17">
        <f>SUM(K14:K15)</f>
        <v>0</v>
      </c>
      <c r="L16" s="17">
        <f t="shared" ref="L16:P16" si="6">SUM(L14:L15)</f>
        <v>0</v>
      </c>
      <c r="M16" s="17">
        <f t="shared" si="6"/>
        <v>0</v>
      </c>
      <c r="N16" s="17">
        <f t="shared" si="6"/>
        <v>69.23</v>
      </c>
      <c r="O16" s="17">
        <f t="shared" si="6"/>
        <v>0</v>
      </c>
      <c r="P16" s="17">
        <f t="shared" si="6"/>
        <v>0</v>
      </c>
    </row>
    <row r="17" spans="1:16" s="22" customFormat="1" x14ac:dyDescent="0.25">
      <c r="A17" s="21">
        <v>652640</v>
      </c>
      <c r="B17" s="14" t="s">
        <v>356</v>
      </c>
      <c r="C17" s="12">
        <v>202856.06</v>
      </c>
      <c r="D17" s="12">
        <v>210000</v>
      </c>
      <c r="E17" s="12">
        <v>194277.07</v>
      </c>
      <c r="F17" s="11"/>
      <c r="G17" s="41">
        <f t="shared" si="0"/>
        <v>95.770897847468788</v>
      </c>
      <c r="H17" s="41">
        <f t="shared" si="1"/>
        <v>92.512890476190478</v>
      </c>
      <c r="I17" s="21">
        <v>652640</v>
      </c>
      <c r="J17" s="14" t="s">
        <v>356</v>
      </c>
      <c r="K17" s="12"/>
      <c r="L17" s="12"/>
      <c r="M17" s="12">
        <v>194277.07</v>
      </c>
      <c r="N17" s="12"/>
      <c r="O17" s="12"/>
      <c r="P17" s="12">
        <f t="shared" si="2"/>
        <v>0</v>
      </c>
    </row>
    <row r="18" spans="1:16" s="2" customFormat="1" x14ac:dyDescent="0.25">
      <c r="A18" s="15">
        <v>652</v>
      </c>
      <c r="B18" s="16" t="s">
        <v>357</v>
      </c>
      <c r="C18" s="17">
        <f>C17</f>
        <v>202856.06</v>
      </c>
      <c r="D18" s="17">
        <f t="shared" ref="D18:E18" si="7">D17</f>
        <v>210000</v>
      </c>
      <c r="E18" s="17">
        <f t="shared" si="7"/>
        <v>194277.07</v>
      </c>
      <c r="F18" s="19"/>
      <c r="G18" s="41">
        <f t="shared" si="0"/>
        <v>95.770897847468788</v>
      </c>
      <c r="H18" s="41">
        <f t="shared" si="1"/>
        <v>92.512890476190478</v>
      </c>
      <c r="I18" s="15">
        <v>652</v>
      </c>
      <c r="J18" s="16" t="s">
        <v>357</v>
      </c>
      <c r="K18" s="17">
        <f>K17</f>
        <v>0</v>
      </c>
      <c r="L18" s="17">
        <f t="shared" ref="L18:P18" si="8">L17</f>
        <v>0</v>
      </c>
      <c r="M18" s="17">
        <f t="shared" si="8"/>
        <v>194277.07</v>
      </c>
      <c r="N18" s="17">
        <f t="shared" si="8"/>
        <v>0</v>
      </c>
      <c r="O18" s="17">
        <f t="shared" si="8"/>
        <v>0</v>
      </c>
      <c r="P18" s="17">
        <f t="shared" si="8"/>
        <v>0</v>
      </c>
    </row>
    <row r="19" spans="1:16" x14ac:dyDescent="0.25">
      <c r="A19" s="13">
        <v>661510</v>
      </c>
      <c r="B19" s="14" t="s">
        <v>1</v>
      </c>
      <c r="C19" s="12">
        <v>12907.64</v>
      </c>
      <c r="D19" s="49">
        <v>16214</v>
      </c>
      <c r="E19" s="12">
        <v>13043</v>
      </c>
      <c r="G19" s="40">
        <f t="shared" si="0"/>
        <v>101.0486812461457</v>
      </c>
      <c r="H19" s="40">
        <f t="shared" si="1"/>
        <v>80.442827186382132</v>
      </c>
      <c r="I19" s="13">
        <v>661510</v>
      </c>
      <c r="J19" s="14" t="s">
        <v>1</v>
      </c>
      <c r="K19" s="12"/>
      <c r="L19" s="12"/>
      <c r="M19" s="12"/>
      <c r="N19" s="12">
        <v>13043</v>
      </c>
      <c r="O19" s="12"/>
      <c r="P19" s="12">
        <f t="shared" si="2"/>
        <v>0</v>
      </c>
    </row>
    <row r="20" spans="1:16" s="2" customFormat="1" x14ac:dyDescent="0.25">
      <c r="A20" s="15">
        <v>661</v>
      </c>
      <c r="B20" s="16" t="s">
        <v>10</v>
      </c>
      <c r="C20" s="17">
        <f>SUM(C19)</f>
        <v>12907.64</v>
      </c>
      <c r="D20" s="17">
        <f t="shared" ref="D20:E20" si="9">SUM(D19)</f>
        <v>16214</v>
      </c>
      <c r="E20" s="17">
        <f t="shared" si="9"/>
        <v>13043</v>
      </c>
      <c r="F20" s="19">
        <f>F19</f>
        <v>0</v>
      </c>
      <c r="G20" s="41">
        <f t="shared" si="0"/>
        <v>101.0486812461457</v>
      </c>
      <c r="H20" s="41">
        <f t="shared" si="1"/>
        <v>80.442827186382132</v>
      </c>
      <c r="I20" s="15">
        <v>661</v>
      </c>
      <c r="J20" s="16" t="s">
        <v>10</v>
      </c>
      <c r="K20" s="17">
        <f>SUM(K19)</f>
        <v>0</v>
      </c>
      <c r="L20" s="17">
        <f t="shared" ref="L20:P20" si="10">SUM(L19)</f>
        <v>0</v>
      </c>
      <c r="M20" s="17">
        <f t="shared" si="10"/>
        <v>0</v>
      </c>
      <c r="N20" s="17">
        <f t="shared" si="10"/>
        <v>13043</v>
      </c>
      <c r="O20" s="17">
        <f t="shared" si="10"/>
        <v>0</v>
      </c>
      <c r="P20" s="17">
        <f t="shared" si="10"/>
        <v>0</v>
      </c>
    </row>
    <row r="21" spans="1:16" x14ac:dyDescent="0.25">
      <c r="A21" s="13">
        <v>671110</v>
      </c>
      <c r="B21" s="14" t="s">
        <v>2</v>
      </c>
      <c r="C21" s="12">
        <v>226798.29</v>
      </c>
      <c r="D21" s="49">
        <v>227670</v>
      </c>
      <c r="E21" s="12">
        <v>222077.23</v>
      </c>
      <c r="G21" s="40">
        <f t="shared" si="0"/>
        <v>97.918388185378291</v>
      </c>
      <c r="H21" s="40">
        <f t="shared" si="1"/>
        <v>97.543475205341068</v>
      </c>
      <c r="I21" s="13">
        <v>671110</v>
      </c>
      <c r="J21" s="14" t="s">
        <v>2</v>
      </c>
      <c r="K21" s="12"/>
      <c r="L21" s="12">
        <v>222077.23</v>
      </c>
      <c r="M21" s="12"/>
      <c r="N21" s="12"/>
      <c r="O21" s="12"/>
      <c r="P21" s="12">
        <f t="shared" si="2"/>
        <v>0</v>
      </c>
    </row>
    <row r="22" spans="1:16" x14ac:dyDescent="0.25">
      <c r="A22" s="13">
        <v>671210</v>
      </c>
      <c r="B22" s="14" t="s">
        <v>137</v>
      </c>
      <c r="C22" s="12"/>
      <c r="D22" s="49"/>
      <c r="E22" s="12"/>
      <c r="G22" s="40">
        <f t="shared" si="0"/>
        <v>0</v>
      </c>
      <c r="H22" s="40">
        <f t="shared" si="1"/>
        <v>0</v>
      </c>
      <c r="I22" s="13">
        <v>671210</v>
      </c>
      <c r="J22" s="14" t="s">
        <v>137</v>
      </c>
      <c r="K22" s="12"/>
      <c r="L22" s="12"/>
      <c r="M22" s="12"/>
      <c r="N22" s="12"/>
      <c r="O22" s="12"/>
      <c r="P22" s="12">
        <f t="shared" si="2"/>
        <v>0</v>
      </c>
    </row>
    <row r="23" spans="1:16" s="2" customFormat="1" x14ac:dyDescent="0.25">
      <c r="A23" s="15">
        <v>671</v>
      </c>
      <c r="B23" s="16" t="s">
        <v>11</v>
      </c>
      <c r="C23" s="17">
        <v>226798.29</v>
      </c>
      <c r="D23" s="17">
        <f t="shared" ref="D23:E23" si="11">SUM(D21:D22)</f>
        <v>227670</v>
      </c>
      <c r="E23" s="17">
        <f t="shared" si="11"/>
        <v>222077.23</v>
      </c>
      <c r="F23" s="19">
        <f>F21</f>
        <v>0</v>
      </c>
      <c r="G23" s="41">
        <f t="shared" si="0"/>
        <v>97.918388185378291</v>
      </c>
      <c r="H23" s="41">
        <f t="shared" si="1"/>
        <v>97.543475205341068</v>
      </c>
      <c r="I23" s="15">
        <v>671</v>
      </c>
      <c r="J23" s="16" t="s">
        <v>11</v>
      </c>
      <c r="K23" s="17">
        <f>SUM(K21:K22)</f>
        <v>0</v>
      </c>
      <c r="L23" s="17">
        <f t="shared" ref="L23:P23" si="12">SUM(L21:L22)</f>
        <v>222077.23</v>
      </c>
      <c r="M23" s="17">
        <f t="shared" si="12"/>
        <v>0</v>
      </c>
      <c r="N23" s="17">
        <f t="shared" si="12"/>
        <v>0</v>
      </c>
      <c r="O23" s="17">
        <f t="shared" si="12"/>
        <v>0</v>
      </c>
      <c r="P23" s="17">
        <f t="shared" si="12"/>
        <v>0</v>
      </c>
    </row>
    <row r="24" spans="1:16" x14ac:dyDescent="0.25">
      <c r="A24" s="13">
        <v>683110</v>
      </c>
      <c r="B24" s="14" t="s">
        <v>3</v>
      </c>
      <c r="C24" s="12">
        <v>1054</v>
      </c>
      <c r="D24" s="49">
        <v>1500</v>
      </c>
      <c r="E24" s="12">
        <v>77.11</v>
      </c>
      <c r="G24" s="40">
        <f t="shared" si="0"/>
        <v>7.3159392789373818</v>
      </c>
      <c r="H24" s="40">
        <f t="shared" si="1"/>
        <v>5.1406666666666663</v>
      </c>
      <c r="I24" s="13">
        <v>683110</v>
      </c>
      <c r="J24" s="14" t="s">
        <v>3</v>
      </c>
      <c r="K24" s="12"/>
      <c r="L24" s="12"/>
      <c r="M24" s="12">
        <v>77.11</v>
      </c>
      <c r="N24" s="12"/>
      <c r="O24" s="12"/>
      <c r="P24" s="12">
        <f t="shared" si="2"/>
        <v>0</v>
      </c>
    </row>
    <row r="25" spans="1:16" s="2" customFormat="1" x14ac:dyDescent="0.25">
      <c r="A25" s="15">
        <v>683</v>
      </c>
      <c r="B25" s="16" t="s">
        <v>3</v>
      </c>
      <c r="C25" s="17">
        <f>SUM(C24)</f>
        <v>1054</v>
      </c>
      <c r="D25" s="17">
        <f t="shared" ref="D25:E25" si="13">SUM(D24)</f>
        <v>1500</v>
      </c>
      <c r="E25" s="17">
        <f t="shared" si="13"/>
        <v>77.11</v>
      </c>
      <c r="F25" s="19">
        <f>F24</f>
        <v>0</v>
      </c>
      <c r="G25" s="41">
        <f t="shared" si="0"/>
        <v>7.3159392789373818</v>
      </c>
      <c r="H25" s="41">
        <f t="shared" si="1"/>
        <v>5.1406666666666663</v>
      </c>
      <c r="I25" s="15">
        <v>683</v>
      </c>
      <c r="J25" s="16" t="s">
        <v>3</v>
      </c>
      <c r="K25" s="17">
        <f>SUM(K24)</f>
        <v>0</v>
      </c>
      <c r="L25" s="17">
        <f t="shared" ref="L25:O25" si="14">SUM(L24)</f>
        <v>0</v>
      </c>
      <c r="M25" s="17">
        <f t="shared" si="14"/>
        <v>77.11</v>
      </c>
      <c r="N25" s="17">
        <f t="shared" si="14"/>
        <v>0</v>
      </c>
      <c r="O25" s="17">
        <f t="shared" si="14"/>
        <v>0</v>
      </c>
      <c r="P25" s="12">
        <f t="shared" si="2"/>
        <v>0</v>
      </c>
    </row>
    <row r="26" spans="1:16" s="2" customFormat="1" x14ac:dyDescent="0.25">
      <c r="A26" s="15">
        <v>6</v>
      </c>
      <c r="B26" s="16" t="s">
        <v>12</v>
      </c>
      <c r="C26" s="17">
        <f>C13+C16+C18+C20+C23+C25</f>
        <v>1331688.97</v>
      </c>
      <c r="D26" s="17">
        <f t="shared" ref="D26:F26" si="15">D13+D16+D18+D20+D23+D25</f>
        <v>1556964</v>
      </c>
      <c r="E26" s="17">
        <f t="shared" si="15"/>
        <v>1370587.37</v>
      </c>
      <c r="F26" s="17">
        <f t="shared" si="15"/>
        <v>0</v>
      </c>
      <c r="G26" s="41">
        <f t="shared" si="0"/>
        <v>102.92098236722649</v>
      </c>
      <c r="H26" s="41">
        <f t="shared" si="1"/>
        <v>88.02948366179308</v>
      </c>
      <c r="I26" s="15">
        <v>6</v>
      </c>
      <c r="J26" s="16" t="s">
        <v>12</v>
      </c>
      <c r="K26" s="17">
        <f t="shared" ref="K26:P26" si="16">K13+K16+K18+K20+K23+K25</f>
        <v>941043.73</v>
      </c>
      <c r="L26" s="17">
        <f t="shared" si="16"/>
        <v>222077.23</v>
      </c>
      <c r="M26" s="17">
        <f t="shared" si="16"/>
        <v>194354.18</v>
      </c>
      <c r="N26" s="17">
        <f t="shared" si="16"/>
        <v>13112.23</v>
      </c>
      <c r="O26" s="17">
        <f t="shared" si="16"/>
        <v>0</v>
      </c>
      <c r="P26" s="17">
        <f t="shared" si="16"/>
        <v>0</v>
      </c>
    </row>
    <row r="27" spans="1:16" s="57" customFormat="1" x14ac:dyDescent="0.25">
      <c r="A27" s="54">
        <v>922110</v>
      </c>
      <c r="B27" s="55" t="s">
        <v>139</v>
      </c>
      <c r="C27" s="53"/>
      <c r="D27" s="53">
        <v>230000</v>
      </c>
      <c r="E27" s="53"/>
      <c r="F27" s="56"/>
      <c r="G27" s="63"/>
      <c r="H27" s="63"/>
      <c r="I27" s="54">
        <v>922110</v>
      </c>
      <c r="J27" s="55" t="s">
        <v>139</v>
      </c>
      <c r="K27" s="53"/>
      <c r="L27" s="53"/>
      <c r="M27" s="53"/>
      <c r="N27" s="53"/>
      <c r="O27" s="53"/>
      <c r="P27" s="12">
        <f t="shared" si="2"/>
        <v>0</v>
      </c>
    </row>
    <row r="28" spans="1:16" s="2" customFormat="1" ht="15.75" x14ac:dyDescent="0.25">
      <c r="A28" s="15"/>
      <c r="B28" s="18" t="s">
        <v>4</v>
      </c>
      <c r="C28" s="17">
        <f>C26+C27</f>
        <v>1331688.97</v>
      </c>
      <c r="D28" s="17">
        <f t="shared" ref="D28:E28" si="17">D26+D27</f>
        <v>1786964</v>
      </c>
      <c r="E28" s="17">
        <f t="shared" si="17"/>
        <v>1370587.37</v>
      </c>
      <c r="F28" s="19" t="e">
        <f>F26+#REF!</f>
        <v>#REF!</v>
      </c>
      <c r="G28" s="41">
        <f t="shared" si="0"/>
        <v>102.92098236722649</v>
      </c>
      <c r="H28" s="41">
        <f t="shared" si="1"/>
        <v>76.699215540995795</v>
      </c>
      <c r="I28" s="15"/>
      <c r="J28" s="18" t="s">
        <v>4</v>
      </c>
      <c r="K28" s="17">
        <f t="shared" ref="K28:P28" si="18">K26+K27</f>
        <v>941043.73</v>
      </c>
      <c r="L28" s="17">
        <f t="shared" si="18"/>
        <v>222077.23</v>
      </c>
      <c r="M28" s="17">
        <f t="shared" si="18"/>
        <v>194354.18</v>
      </c>
      <c r="N28" s="17">
        <f t="shared" si="18"/>
        <v>13112.23</v>
      </c>
      <c r="O28" s="17">
        <f t="shared" si="18"/>
        <v>0</v>
      </c>
      <c r="P28" s="17">
        <f t="shared" si="18"/>
        <v>0</v>
      </c>
    </row>
    <row r="29" spans="1:16" s="2" customFormat="1" ht="15.75" x14ac:dyDescent="0.25">
      <c r="A29" s="15"/>
      <c r="B29" s="18"/>
      <c r="C29" s="17"/>
      <c r="D29" s="17"/>
      <c r="E29" s="17"/>
      <c r="F29" s="19"/>
      <c r="G29" s="41"/>
      <c r="H29" s="41"/>
      <c r="I29" s="15"/>
      <c r="J29" s="18"/>
      <c r="K29" s="64"/>
      <c r="L29" s="64"/>
      <c r="M29" s="64"/>
      <c r="N29" s="64"/>
      <c r="O29" s="64"/>
      <c r="P29" s="64"/>
    </row>
    <row r="30" spans="1:16" s="2" customFormat="1" ht="15.75" x14ac:dyDescent="0.25">
      <c r="A30" s="224"/>
      <c r="B30" s="225"/>
      <c r="C30" s="19"/>
      <c r="D30" s="19"/>
      <c r="E30" s="19"/>
      <c r="F30" s="19"/>
      <c r="G30" s="226"/>
      <c r="H30" s="226"/>
      <c r="I30" s="224"/>
      <c r="J30" s="225"/>
      <c r="K30" s="19"/>
      <c r="L30" s="19"/>
      <c r="M30" s="19"/>
      <c r="N30" s="19"/>
      <c r="O30" s="19"/>
      <c r="P30" s="19"/>
    </row>
    <row r="31" spans="1:16" s="2" customFormat="1" ht="15.75" x14ac:dyDescent="0.25">
      <c r="A31" s="224"/>
      <c r="B31" s="225"/>
      <c r="C31" s="19"/>
      <c r="D31" s="19"/>
      <c r="E31" s="19"/>
      <c r="F31" s="19"/>
      <c r="G31" s="226"/>
      <c r="H31" s="226"/>
      <c r="I31" s="224"/>
      <c r="J31" s="225"/>
      <c r="K31" s="19"/>
      <c r="L31" s="19"/>
      <c r="M31" s="19"/>
      <c r="N31" s="19"/>
      <c r="O31" s="19"/>
      <c r="P31" s="19"/>
    </row>
    <row r="32" spans="1:16" s="2" customFormat="1" ht="15.75" x14ac:dyDescent="0.25">
      <c r="A32" s="224"/>
      <c r="B32" s="225"/>
      <c r="C32" s="19"/>
      <c r="D32" s="19"/>
      <c r="E32" s="19"/>
      <c r="F32" s="19"/>
      <c r="G32" s="226"/>
      <c r="H32" s="226"/>
      <c r="I32" s="224"/>
      <c r="J32" s="225"/>
      <c r="K32" s="19"/>
      <c r="L32" s="19"/>
      <c r="M32" s="19"/>
      <c r="N32" s="19"/>
      <c r="O32" s="19"/>
      <c r="P32" s="19"/>
    </row>
    <row r="33" spans="1:16" s="2" customFormat="1" ht="15.75" x14ac:dyDescent="0.25">
      <c r="A33" s="224"/>
      <c r="B33" s="225"/>
      <c r="C33" s="19"/>
      <c r="D33" s="19"/>
      <c r="E33" s="19"/>
      <c r="F33" s="19"/>
      <c r="G33" s="226"/>
      <c r="H33" s="226"/>
      <c r="I33" s="224"/>
      <c r="J33" s="225"/>
      <c r="K33" s="19"/>
      <c r="L33" s="19"/>
      <c r="M33" s="19"/>
      <c r="N33" s="19"/>
      <c r="O33" s="19"/>
      <c r="P33" s="19"/>
    </row>
    <row r="34" spans="1:16" s="2" customFormat="1" x14ac:dyDescent="0.25">
      <c r="A34" s="320" t="str">
        <f>A1</f>
        <v>DOM UČENIKA SREDNJIH ŠKOLA BJELOVAR</v>
      </c>
      <c r="B34" s="320"/>
      <c r="C34" s="320"/>
      <c r="D34" s="320"/>
      <c r="E34" s="7"/>
      <c r="F34" s="11"/>
      <c r="G34" s="37"/>
      <c r="H34" s="7"/>
      <c r="I34" s="320" t="str">
        <f>A1</f>
        <v>DOM UČENIKA SREDNJIH ŠKOLA BJELOVAR</v>
      </c>
      <c r="J34" s="320"/>
      <c r="K34" s="320"/>
      <c r="L34" s="320"/>
      <c r="M34" s="7"/>
      <c r="N34" s="7"/>
      <c r="O34" s="7"/>
      <c r="P34" s="7"/>
    </row>
    <row r="35" spans="1:16" s="2" customFormat="1" x14ac:dyDescent="0.25">
      <c r="A35" s="321" t="str">
        <f>A2</f>
        <v>BJELOVAR, POLJANA DR. FRANJE TUĐMANA 7</v>
      </c>
      <c r="B35" s="321"/>
      <c r="C35" s="321"/>
      <c r="D35" s="321"/>
      <c r="E35" s="7"/>
      <c r="F35" s="11"/>
      <c r="G35" s="37"/>
      <c r="H35" s="27" t="s">
        <v>140</v>
      </c>
      <c r="I35" s="321" t="str">
        <f>A2</f>
        <v>BJELOVAR, POLJANA DR. FRANJE TUĐMANA 7</v>
      </c>
      <c r="J35" s="321"/>
      <c r="K35" s="321"/>
      <c r="L35" s="321"/>
      <c r="M35" s="7"/>
      <c r="N35" s="7"/>
      <c r="O35" s="7"/>
      <c r="P35" s="27" t="str">
        <f>H35</f>
        <v>str.2</v>
      </c>
    </row>
    <row r="36" spans="1:16" s="2" customFormat="1" x14ac:dyDescent="0.25">
      <c r="A36" s="59"/>
      <c r="B36" s="59"/>
      <c r="C36" s="59"/>
      <c r="D36" s="59"/>
      <c r="E36" s="7"/>
      <c r="F36" s="11"/>
      <c r="G36" s="37"/>
      <c r="H36" s="27"/>
      <c r="I36" s="59"/>
      <c r="J36" s="59"/>
      <c r="K36" s="59"/>
      <c r="L36" s="59"/>
      <c r="M36" s="7"/>
      <c r="N36" s="7"/>
      <c r="O36" s="7"/>
      <c r="P36" s="27"/>
    </row>
    <row r="37" spans="1:16" s="2" customFormat="1" ht="15.75" x14ac:dyDescent="0.3">
      <c r="A37" s="58"/>
      <c r="B37" s="316" t="str">
        <f>B5</f>
        <v>IZVJEŠTAJ O IZVRŠENJU FINANCIJSKOG PLANA  I - XII 2025.</v>
      </c>
      <c r="C37" s="316"/>
      <c r="D37" s="316"/>
      <c r="E37" s="316"/>
      <c r="F37" s="316"/>
      <c r="G37" s="316"/>
      <c r="H37" s="316"/>
      <c r="I37" s="58"/>
      <c r="J37" s="316" t="str">
        <f>B5</f>
        <v>IZVJEŠTAJ O IZVRŠENJU FINANCIJSKOG PLANA  I - XII 2025.</v>
      </c>
      <c r="K37" s="316"/>
      <c r="L37" s="316"/>
      <c r="M37" s="316"/>
      <c r="N37" s="316"/>
      <c r="O37" s="316"/>
      <c r="P37" s="316"/>
    </row>
    <row r="38" spans="1:16" s="2" customFormat="1" x14ac:dyDescent="0.25">
      <c r="A38" s="1"/>
      <c r="B38" s="3"/>
      <c r="C38" s="7"/>
      <c r="D38" s="7"/>
      <c r="E38" s="7"/>
      <c r="F38" s="11"/>
      <c r="G38" s="37"/>
      <c r="H38" s="7"/>
      <c r="I38" s="1"/>
      <c r="J38" s="3"/>
      <c r="K38" s="7"/>
      <c r="L38" s="7"/>
      <c r="M38" s="7"/>
      <c r="N38" s="7"/>
      <c r="O38" s="7"/>
      <c r="P38" s="7"/>
    </row>
    <row r="39" spans="1:16" s="2" customFormat="1" ht="14.45" customHeight="1" x14ac:dyDescent="0.25">
      <c r="A39" s="4"/>
      <c r="B39" s="9"/>
      <c r="C39" s="33" t="str">
        <f t="shared" ref="C39:E40" si="19">C7</f>
        <v>IZVRŠENO</v>
      </c>
      <c r="D39" s="33" t="str">
        <f t="shared" si="19"/>
        <v>PLAN</v>
      </c>
      <c r="E39" s="33" t="str">
        <f t="shared" si="19"/>
        <v>IZVRŠENO</v>
      </c>
      <c r="F39" s="11"/>
      <c r="G39" s="38" t="str">
        <f>G7</f>
        <v>INDEKS</v>
      </c>
      <c r="H39" s="38" t="str">
        <f>H7</f>
        <v xml:space="preserve">INDEKS </v>
      </c>
      <c r="I39" s="4"/>
      <c r="J39" s="9"/>
      <c r="K39" s="317" t="str">
        <f>K7</f>
        <v>I  Z  V  O  R</v>
      </c>
      <c r="L39" s="318"/>
      <c r="M39" s="317">
        <f>M7</f>
        <v>0</v>
      </c>
      <c r="N39" s="319"/>
      <c r="O39" s="319"/>
      <c r="P39" s="318"/>
    </row>
    <row r="40" spans="1:16" s="2" customFormat="1" x14ac:dyDescent="0.25">
      <c r="A40" s="6" t="s">
        <v>5</v>
      </c>
      <c r="B40" s="10" t="s">
        <v>6</v>
      </c>
      <c r="C40" s="34" t="str">
        <f t="shared" si="19"/>
        <v>I - XII 2024.</v>
      </c>
      <c r="D40" s="34" t="str">
        <f t="shared" si="19"/>
        <v>2025.</v>
      </c>
      <c r="E40" s="34" t="str">
        <f t="shared" si="19"/>
        <v>I - XII 2025.</v>
      </c>
      <c r="F40" s="11"/>
      <c r="G40" s="39" t="str">
        <f>G8</f>
        <v>2025/2024.</v>
      </c>
      <c r="H40" s="39" t="str">
        <f>H8</f>
        <v>IZVR / PLAN</v>
      </c>
      <c r="I40" s="6" t="s">
        <v>5</v>
      </c>
      <c r="J40" s="10" t="s">
        <v>6</v>
      </c>
      <c r="K40" s="35" t="str">
        <f>K8</f>
        <v>511 / DRŽ.PROR.</v>
      </c>
      <c r="L40" s="35" t="str">
        <f>L8</f>
        <v>122 / DEC</v>
      </c>
      <c r="M40" s="35" t="str">
        <f>M8</f>
        <v>45 / UPLATE ROD.</v>
      </c>
      <c r="N40" s="35" t="str">
        <f>N8</f>
        <v>32 / VLASTITI</v>
      </c>
      <c r="O40" s="35" t="str">
        <f>O8</f>
        <v>49 / VIŠAK</v>
      </c>
      <c r="P40" s="35" t="str">
        <f>P8</f>
        <v>OSTALO</v>
      </c>
    </row>
    <row r="41" spans="1:16" x14ac:dyDescent="0.25">
      <c r="A41" s="13">
        <v>311111</v>
      </c>
      <c r="B41" s="14" t="s">
        <v>13</v>
      </c>
      <c r="C41" s="12">
        <v>732279.4</v>
      </c>
      <c r="D41" s="49"/>
      <c r="E41" s="12">
        <v>839547.3</v>
      </c>
      <c r="G41" s="40">
        <f t="shared" ref="G41:G66" si="20">IF(C41&lt;&gt;0,E41/C41*100,0)</f>
        <v>114.64849345755187</v>
      </c>
      <c r="H41" s="40">
        <f t="shared" ref="H41:H66" si="21">IF(D41&lt;&gt;0,E41/D41*100,0)</f>
        <v>0</v>
      </c>
      <c r="I41" s="13">
        <v>311111</v>
      </c>
      <c r="J41" s="14" t="s">
        <v>13</v>
      </c>
      <c r="K41" s="28">
        <v>839547.3</v>
      </c>
      <c r="L41" s="28"/>
      <c r="M41" s="28"/>
      <c r="N41" s="28"/>
      <c r="O41" s="28"/>
      <c r="P41" s="28">
        <f>E41-SUM(K41:O41)</f>
        <v>0</v>
      </c>
    </row>
    <row r="42" spans="1:16" x14ac:dyDescent="0.25">
      <c r="A42" s="13">
        <v>311131</v>
      </c>
      <c r="B42" s="14" t="s">
        <v>154</v>
      </c>
      <c r="C42" s="12"/>
      <c r="D42" s="49"/>
      <c r="E42" s="12"/>
      <c r="G42" s="40"/>
      <c r="H42" s="40"/>
      <c r="I42" s="13">
        <v>311131</v>
      </c>
      <c r="J42" s="14" t="s">
        <v>154</v>
      </c>
      <c r="K42" s="28"/>
      <c r="L42" s="28"/>
      <c r="M42" s="28"/>
      <c r="N42" s="28"/>
      <c r="O42" s="28"/>
      <c r="P42" s="28">
        <f t="shared" ref="P42:P65" si="22">E42-SUM(K42:O42)</f>
        <v>0</v>
      </c>
    </row>
    <row r="43" spans="1:16" x14ac:dyDescent="0.25">
      <c r="A43" s="13">
        <v>311311</v>
      </c>
      <c r="B43" s="14" t="s">
        <v>14</v>
      </c>
      <c r="C43" s="12"/>
      <c r="D43" s="49"/>
      <c r="E43" s="12"/>
      <c r="G43" s="40">
        <f t="shared" si="20"/>
        <v>0</v>
      </c>
      <c r="H43" s="40">
        <f t="shared" si="21"/>
        <v>0</v>
      </c>
      <c r="I43" s="13">
        <v>311311</v>
      </c>
      <c r="J43" s="14" t="s">
        <v>14</v>
      </c>
      <c r="K43" s="12"/>
      <c r="L43" s="12"/>
      <c r="M43" s="12"/>
      <c r="N43" s="12"/>
      <c r="O43" s="12"/>
      <c r="P43" s="28">
        <f t="shared" si="22"/>
        <v>0</v>
      </c>
    </row>
    <row r="44" spans="1:16" s="2" customFormat="1" x14ac:dyDescent="0.25">
      <c r="A44" s="15">
        <v>311</v>
      </c>
      <c r="B44" s="16" t="s">
        <v>15</v>
      </c>
      <c r="C44" s="17">
        <f>SUM(C41:C43)</f>
        <v>732279.4</v>
      </c>
      <c r="D44" s="17">
        <v>894700</v>
      </c>
      <c r="E44" s="17">
        <v>839547.3</v>
      </c>
      <c r="F44" s="19">
        <f>F41+F43</f>
        <v>0</v>
      </c>
      <c r="G44" s="41">
        <f t="shared" si="20"/>
        <v>114.64849345755187</v>
      </c>
      <c r="H44" s="41">
        <f t="shared" si="21"/>
        <v>93.835620878506759</v>
      </c>
      <c r="I44" s="15">
        <v>311</v>
      </c>
      <c r="J44" s="16" t="s">
        <v>15</v>
      </c>
      <c r="K44" s="17">
        <f>SUM(K41:K43)</f>
        <v>839547.3</v>
      </c>
      <c r="L44" s="17">
        <f t="shared" ref="L44:P44" si="23">SUM(L41:L43)</f>
        <v>0</v>
      </c>
      <c r="M44" s="17">
        <f t="shared" si="23"/>
        <v>0</v>
      </c>
      <c r="N44" s="17">
        <f t="shared" si="23"/>
        <v>0</v>
      </c>
      <c r="O44" s="17">
        <f t="shared" si="23"/>
        <v>0</v>
      </c>
      <c r="P44" s="17">
        <f t="shared" si="23"/>
        <v>0</v>
      </c>
    </row>
    <row r="45" spans="1:16" x14ac:dyDescent="0.25">
      <c r="A45" s="13">
        <v>312121</v>
      </c>
      <c r="B45" s="14" t="s">
        <v>16</v>
      </c>
      <c r="C45" s="12">
        <v>18534.88</v>
      </c>
      <c r="D45" s="12"/>
      <c r="E45" s="12">
        <v>19252.89</v>
      </c>
      <c r="G45" s="40">
        <f t="shared" si="20"/>
        <v>103.87383139248809</v>
      </c>
      <c r="H45" s="40">
        <f t="shared" si="21"/>
        <v>0</v>
      </c>
      <c r="I45" s="13">
        <v>312121</v>
      </c>
      <c r="J45" s="14" t="s">
        <v>16</v>
      </c>
      <c r="K45" s="12">
        <v>19252.89</v>
      </c>
      <c r="L45" s="12"/>
      <c r="M45" s="12"/>
      <c r="N45" s="12"/>
      <c r="O45" s="12"/>
      <c r="P45" s="28">
        <f t="shared" si="22"/>
        <v>0</v>
      </c>
    </row>
    <row r="46" spans="1:16" s="22" customFormat="1" x14ac:dyDescent="0.25">
      <c r="A46" s="21">
        <v>312131</v>
      </c>
      <c r="B46" s="14" t="s">
        <v>17</v>
      </c>
      <c r="C46" s="12">
        <v>2600</v>
      </c>
      <c r="D46" s="12"/>
      <c r="E46" s="12">
        <v>3200</v>
      </c>
      <c r="F46" s="11"/>
      <c r="G46" s="40">
        <f t="shared" si="20"/>
        <v>123.07692307692308</v>
      </c>
      <c r="H46" s="40">
        <f t="shared" si="21"/>
        <v>0</v>
      </c>
      <c r="I46" s="21">
        <v>312131</v>
      </c>
      <c r="J46" s="14" t="s">
        <v>17</v>
      </c>
      <c r="K46" s="12">
        <v>3200</v>
      </c>
      <c r="L46" s="17"/>
      <c r="M46" s="17"/>
      <c r="N46" s="12"/>
      <c r="O46" s="17"/>
      <c r="P46" s="28">
        <f t="shared" si="22"/>
        <v>0</v>
      </c>
    </row>
    <row r="47" spans="1:16" x14ac:dyDescent="0.25">
      <c r="A47" s="13">
        <v>312141</v>
      </c>
      <c r="B47" s="14" t="s">
        <v>18</v>
      </c>
      <c r="C47" s="12">
        <v>4550.5600000000004</v>
      </c>
      <c r="D47" s="12"/>
      <c r="E47" s="12">
        <v>9502.74</v>
      </c>
      <c r="G47" s="40">
        <f t="shared" si="20"/>
        <v>208.82572694349705</v>
      </c>
      <c r="H47" s="40">
        <f t="shared" si="21"/>
        <v>0</v>
      </c>
      <c r="I47" s="13">
        <v>312141</v>
      </c>
      <c r="J47" s="14" t="s">
        <v>18</v>
      </c>
      <c r="K47" s="12">
        <v>9502.74</v>
      </c>
      <c r="L47" s="12"/>
      <c r="M47" s="12"/>
      <c r="N47" s="12"/>
      <c r="O47" s="12"/>
      <c r="P47" s="28">
        <f t="shared" si="22"/>
        <v>0</v>
      </c>
    </row>
    <row r="48" spans="1:16" s="22" customFormat="1" x14ac:dyDescent="0.25">
      <c r="A48" s="21">
        <v>312151</v>
      </c>
      <c r="B48" s="14" t="s">
        <v>19</v>
      </c>
      <c r="C48" s="49">
        <v>1324.32</v>
      </c>
      <c r="D48" s="12"/>
      <c r="E48" s="12">
        <v>1765.76</v>
      </c>
      <c r="F48" s="11"/>
      <c r="G48" s="40">
        <f t="shared" si="20"/>
        <v>133.33333333333334</v>
      </c>
      <c r="H48" s="40">
        <f t="shared" si="21"/>
        <v>0</v>
      </c>
      <c r="I48" s="21">
        <v>312151</v>
      </c>
      <c r="J48" s="14" t="s">
        <v>19</v>
      </c>
      <c r="K48" s="12">
        <v>1765.76</v>
      </c>
      <c r="L48" s="17"/>
      <c r="M48" s="17"/>
      <c r="N48" s="17"/>
      <c r="O48" s="17"/>
      <c r="P48" s="28">
        <f t="shared" si="22"/>
        <v>0</v>
      </c>
    </row>
    <row r="49" spans="1:16" x14ac:dyDescent="0.25">
      <c r="A49" s="13">
        <v>312161</v>
      </c>
      <c r="B49" s="14" t="s">
        <v>20</v>
      </c>
      <c r="C49" s="49">
        <v>12000</v>
      </c>
      <c r="D49" s="12"/>
      <c r="E49" s="12">
        <v>12900</v>
      </c>
      <c r="G49" s="40">
        <f t="shared" si="20"/>
        <v>107.5</v>
      </c>
      <c r="H49" s="40">
        <f t="shared" si="21"/>
        <v>0</v>
      </c>
      <c r="I49" s="13">
        <v>312161</v>
      </c>
      <c r="J49" s="14" t="s">
        <v>20</v>
      </c>
      <c r="K49" s="12">
        <v>12900</v>
      </c>
      <c r="L49" s="12"/>
      <c r="M49" s="12"/>
      <c r="N49" s="12"/>
      <c r="O49" s="12"/>
      <c r="P49" s="28">
        <f t="shared" si="22"/>
        <v>0</v>
      </c>
    </row>
    <row r="50" spans="1:16" x14ac:dyDescent="0.25">
      <c r="A50" s="13">
        <v>312191</v>
      </c>
      <c r="B50" s="14" t="s">
        <v>358</v>
      </c>
      <c r="C50" s="49">
        <v>4094.16</v>
      </c>
      <c r="D50" s="12"/>
      <c r="E50" s="12">
        <v>220.72</v>
      </c>
      <c r="G50" s="40">
        <f t="shared" si="20"/>
        <v>5.3910936553529911</v>
      </c>
      <c r="H50" s="40">
        <f t="shared" si="21"/>
        <v>0</v>
      </c>
      <c r="I50" s="13">
        <v>312191</v>
      </c>
      <c r="J50" s="14" t="s">
        <v>358</v>
      </c>
      <c r="K50" s="12">
        <v>220.72</v>
      </c>
      <c r="L50" s="12"/>
      <c r="M50" s="12"/>
      <c r="N50" s="12"/>
      <c r="O50" s="12"/>
      <c r="P50" s="28">
        <f t="shared" si="22"/>
        <v>0</v>
      </c>
    </row>
    <row r="51" spans="1:16" x14ac:dyDescent="0.25">
      <c r="A51" s="15">
        <v>312</v>
      </c>
      <c r="B51" s="16" t="s">
        <v>21</v>
      </c>
      <c r="C51" s="17">
        <f>SUM(C45:C50)</f>
        <v>43103.92</v>
      </c>
      <c r="D51" s="17">
        <v>55200</v>
      </c>
      <c r="E51" s="17">
        <f t="shared" ref="E51" si="24">SUM(E45:E50)</f>
        <v>46842.11</v>
      </c>
      <c r="F51" s="19">
        <f>SUM(F45:F49)</f>
        <v>0</v>
      </c>
      <c r="G51" s="41">
        <f t="shared" si="20"/>
        <v>108.67250588809556</v>
      </c>
      <c r="H51" s="41">
        <f t="shared" si="21"/>
        <v>84.858894927536227</v>
      </c>
      <c r="I51" s="15">
        <v>312</v>
      </c>
      <c r="J51" s="16" t="s">
        <v>21</v>
      </c>
      <c r="K51" s="17">
        <f>SUM(K45:K50)</f>
        <v>46842.11</v>
      </c>
      <c r="L51" s="17">
        <f t="shared" ref="L51:P51" si="25">SUM(L45:L50)</f>
        <v>0</v>
      </c>
      <c r="M51" s="17">
        <f t="shared" si="25"/>
        <v>0</v>
      </c>
      <c r="N51" s="17">
        <f t="shared" si="25"/>
        <v>0</v>
      </c>
      <c r="O51" s="17">
        <f t="shared" si="25"/>
        <v>0</v>
      </c>
      <c r="P51" s="17">
        <f t="shared" si="25"/>
        <v>0</v>
      </c>
    </row>
    <row r="52" spans="1:16" s="22" customFormat="1" x14ac:dyDescent="0.25">
      <c r="A52" s="21">
        <v>313111</v>
      </c>
      <c r="B52" s="14" t="s">
        <v>161</v>
      </c>
      <c r="C52" s="12"/>
      <c r="D52" s="49"/>
      <c r="E52" s="12"/>
      <c r="F52" s="11"/>
      <c r="G52" s="40">
        <f t="shared" si="20"/>
        <v>0</v>
      </c>
      <c r="H52" s="40">
        <f t="shared" si="21"/>
        <v>0</v>
      </c>
      <c r="I52" s="21">
        <v>313111</v>
      </c>
      <c r="J52" s="14" t="s">
        <v>161</v>
      </c>
      <c r="K52" s="12"/>
      <c r="L52" s="12"/>
      <c r="M52" s="12"/>
      <c r="N52" s="12"/>
      <c r="O52" s="12"/>
      <c r="P52" s="28">
        <f t="shared" si="22"/>
        <v>0</v>
      </c>
    </row>
    <row r="53" spans="1:16" x14ac:dyDescent="0.25">
      <c r="A53" s="13">
        <v>313211</v>
      </c>
      <c r="B53" s="14" t="s">
        <v>22</v>
      </c>
      <c r="C53" s="12">
        <v>110656.48</v>
      </c>
      <c r="D53" s="12"/>
      <c r="E53" s="12">
        <v>130017.94</v>
      </c>
      <c r="G53" s="40">
        <f t="shared" si="20"/>
        <v>117.49690573927529</v>
      </c>
      <c r="H53" s="40">
        <f t="shared" si="21"/>
        <v>0</v>
      </c>
      <c r="I53" s="13">
        <v>313211</v>
      </c>
      <c r="J53" s="14" t="s">
        <v>22</v>
      </c>
      <c r="K53" s="12">
        <v>130017.94</v>
      </c>
      <c r="L53" s="12"/>
      <c r="M53" s="12"/>
      <c r="N53" s="12"/>
      <c r="O53" s="12"/>
      <c r="P53" s="28">
        <f t="shared" si="22"/>
        <v>0</v>
      </c>
    </row>
    <row r="54" spans="1:16" x14ac:dyDescent="0.25">
      <c r="A54" s="13">
        <v>313321</v>
      </c>
      <c r="B54" s="14" t="s">
        <v>155</v>
      </c>
      <c r="C54" s="12"/>
      <c r="D54" s="12"/>
      <c r="E54" s="12"/>
      <c r="G54" s="40">
        <f t="shared" si="20"/>
        <v>0</v>
      </c>
      <c r="H54" s="40">
        <f t="shared" si="21"/>
        <v>0</v>
      </c>
      <c r="I54" s="13">
        <v>313321</v>
      </c>
      <c r="J54" s="65" t="s">
        <v>155</v>
      </c>
      <c r="K54" s="12"/>
      <c r="L54" s="12"/>
      <c r="M54" s="12"/>
      <c r="N54" s="12"/>
      <c r="O54" s="12"/>
      <c r="P54" s="28">
        <f t="shared" si="22"/>
        <v>0</v>
      </c>
    </row>
    <row r="55" spans="1:16" x14ac:dyDescent="0.25">
      <c r="A55" s="15">
        <v>313</v>
      </c>
      <c r="B55" s="16" t="s">
        <v>23</v>
      </c>
      <c r="C55" s="17">
        <f>SUM(C52:C54)</f>
        <v>110656.48</v>
      </c>
      <c r="D55" s="17">
        <v>147650</v>
      </c>
      <c r="E55" s="17">
        <f>SUM(E52:E54)</f>
        <v>130017.94</v>
      </c>
      <c r="F55" s="19" t="e">
        <f>F53+#REF!+#REF!</f>
        <v>#REF!</v>
      </c>
      <c r="G55" s="41">
        <f t="shared" si="20"/>
        <v>117.49690573927529</v>
      </c>
      <c r="H55" s="41">
        <f t="shared" si="21"/>
        <v>88.058205215035557</v>
      </c>
      <c r="I55" s="15">
        <v>313</v>
      </c>
      <c r="J55" s="16" t="s">
        <v>23</v>
      </c>
      <c r="K55" s="17">
        <f t="shared" ref="K55:P55" si="26">SUM(K52:K54)</f>
        <v>130017.94</v>
      </c>
      <c r="L55" s="17">
        <f t="shared" si="26"/>
        <v>0</v>
      </c>
      <c r="M55" s="17">
        <f t="shared" si="26"/>
        <v>0</v>
      </c>
      <c r="N55" s="17">
        <f t="shared" si="26"/>
        <v>0</v>
      </c>
      <c r="O55" s="17">
        <f t="shared" si="26"/>
        <v>0</v>
      </c>
      <c r="P55" s="17">
        <f t="shared" si="26"/>
        <v>0</v>
      </c>
    </row>
    <row r="56" spans="1:16" s="2" customFormat="1" x14ac:dyDescent="0.25">
      <c r="A56" s="15">
        <v>31</v>
      </c>
      <c r="B56" s="16" t="s">
        <v>24</v>
      </c>
      <c r="C56" s="17">
        <f>C44+C51+C55</f>
        <v>886039.8</v>
      </c>
      <c r="D56" s="17">
        <f>D44+D51+D55</f>
        <v>1097550</v>
      </c>
      <c r="E56" s="17">
        <f>E44+E51+E55</f>
        <v>1016407.3500000001</v>
      </c>
      <c r="F56" s="19" t="e">
        <f>F44+F51+F55</f>
        <v>#REF!</v>
      </c>
      <c r="G56" s="41">
        <f t="shared" si="20"/>
        <v>114.71350948343404</v>
      </c>
      <c r="H56" s="41">
        <f t="shared" si="21"/>
        <v>92.6069290692907</v>
      </c>
      <c r="I56" s="15">
        <v>31</v>
      </c>
      <c r="J56" s="16" t="s">
        <v>24</v>
      </c>
      <c r="K56" s="17">
        <f t="shared" ref="K56:P56" si="27">K44+K51+K55</f>
        <v>1016407.3500000001</v>
      </c>
      <c r="L56" s="17">
        <f t="shared" si="27"/>
        <v>0</v>
      </c>
      <c r="M56" s="17">
        <f t="shared" si="27"/>
        <v>0</v>
      </c>
      <c r="N56" s="17">
        <f t="shared" si="27"/>
        <v>0</v>
      </c>
      <c r="O56" s="17">
        <f t="shared" si="27"/>
        <v>0</v>
      </c>
      <c r="P56" s="17">
        <f t="shared" si="27"/>
        <v>0</v>
      </c>
    </row>
    <row r="57" spans="1:16" s="22" customFormat="1" x14ac:dyDescent="0.25">
      <c r="A57" s="21">
        <v>321111</v>
      </c>
      <c r="B57" s="14" t="s">
        <v>25</v>
      </c>
      <c r="C57" s="12">
        <v>3630.94</v>
      </c>
      <c r="D57" s="12"/>
      <c r="E57" s="12">
        <v>2303.17</v>
      </c>
      <c r="F57" s="11"/>
      <c r="G57" s="40">
        <f t="shared" si="20"/>
        <v>63.431783505097847</v>
      </c>
      <c r="H57" s="40">
        <f t="shared" si="21"/>
        <v>0</v>
      </c>
      <c r="I57" s="21">
        <v>321111</v>
      </c>
      <c r="J57" s="14" t="s">
        <v>25</v>
      </c>
      <c r="K57" s="17"/>
      <c r="L57" s="12"/>
      <c r="M57" s="12">
        <v>2303.17</v>
      </c>
      <c r="N57" s="12"/>
      <c r="O57" s="17"/>
      <c r="P57" s="28">
        <f t="shared" si="22"/>
        <v>0</v>
      </c>
    </row>
    <row r="58" spans="1:16" x14ac:dyDescent="0.25">
      <c r="A58" s="13">
        <v>321121</v>
      </c>
      <c r="B58" s="14" t="s">
        <v>26</v>
      </c>
      <c r="C58" s="12">
        <v>240</v>
      </c>
      <c r="D58" s="12"/>
      <c r="E58" s="12"/>
      <c r="G58" s="40">
        <f t="shared" si="20"/>
        <v>0</v>
      </c>
      <c r="H58" s="40">
        <f t="shared" si="21"/>
        <v>0</v>
      </c>
      <c r="I58" s="13">
        <v>321121</v>
      </c>
      <c r="J58" s="14" t="s">
        <v>26</v>
      </c>
      <c r="K58" s="17"/>
      <c r="L58" s="17"/>
      <c r="M58" s="12"/>
      <c r="N58" s="17"/>
      <c r="O58" s="17"/>
      <c r="P58" s="28">
        <f t="shared" si="22"/>
        <v>0</v>
      </c>
    </row>
    <row r="59" spans="1:16" x14ac:dyDescent="0.25">
      <c r="A59" s="13">
        <v>321131</v>
      </c>
      <c r="B59" s="14" t="s">
        <v>27</v>
      </c>
      <c r="C59" s="12">
        <v>1623.02</v>
      </c>
      <c r="D59" s="12"/>
      <c r="E59" s="12">
        <v>1984.9</v>
      </c>
      <c r="G59" s="40">
        <f t="shared" si="20"/>
        <v>122.29670614040494</v>
      </c>
      <c r="H59" s="40">
        <f t="shared" si="21"/>
        <v>0</v>
      </c>
      <c r="I59" s="13">
        <v>321131</v>
      </c>
      <c r="J59" s="14" t="s">
        <v>27</v>
      </c>
      <c r="K59" s="12"/>
      <c r="L59" s="12">
        <v>663</v>
      </c>
      <c r="M59" s="12">
        <v>1321.9</v>
      </c>
      <c r="N59" s="12"/>
      <c r="O59" s="12"/>
      <c r="P59" s="28">
        <f t="shared" si="22"/>
        <v>0</v>
      </c>
    </row>
    <row r="60" spans="1:16" x14ac:dyDescent="0.25">
      <c r="A60" s="13">
        <v>321141</v>
      </c>
      <c r="B60" s="14" t="s">
        <v>341</v>
      </c>
      <c r="C60" s="12"/>
      <c r="D60" s="12"/>
      <c r="E60" s="12"/>
      <c r="G60" s="40">
        <f t="shared" si="20"/>
        <v>0</v>
      </c>
      <c r="H60" s="40">
        <f t="shared" si="21"/>
        <v>0</v>
      </c>
      <c r="I60" s="13">
        <v>321141</v>
      </c>
      <c r="J60" s="14" t="s">
        <v>341</v>
      </c>
      <c r="K60" s="12"/>
      <c r="L60" s="12"/>
      <c r="M60" s="12"/>
      <c r="N60" s="12"/>
      <c r="O60" s="12"/>
      <c r="P60" s="28">
        <f t="shared" si="22"/>
        <v>0</v>
      </c>
    </row>
    <row r="61" spans="1:16" s="22" customFormat="1" x14ac:dyDescent="0.25">
      <c r="A61" s="21">
        <v>321151</v>
      </c>
      <c r="B61" s="14" t="s">
        <v>28</v>
      </c>
      <c r="C61" s="12">
        <v>6456.06</v>
      </c>
      <c r="D61" s="12"/>
      <c r="E61" s="12">
        <v>3515.12</v>
      </c>
      <c r="F61" s="11"/>
      <c r="G61" s="40">
        <f t="shared" si="20"/>
        <v>54.446829800218701</v>
      </c>
      <c r="H61" s="40">
        <f t="shared" si="21"/>
        <v>0</v>
      </c>
      <c r="I61" s="21">
        <v>321151</v>
      </c>
      <c r="J61" s="14" t="s">
        <v>28</v>
      </c>
      <c r="K61" s="17"/>
      <c r="L61" s="12"/>
      <c r="M61" s="12">
        <v>3515.12</v>
      </c>
      <c r="N61" s="17"/>
      <c r="O61" s="17"/>
      <c r="P61" s="28">
        <f t="shared" si="22"/>
        <v>0</v>
      </c>
    </row>
    <row r="62" spans="1:16" x14ac:dyDescent="0.25">
      <c r="A62" s="13">
        <v>321161</v>
      </c>
      <c r="B62" s="14" t="s">
        <v>29</v>
      </c>
      <c r="C62" s="12">
        <v>184</v>
      </c>
      <c r="D62" s="12"/>
      <c r="E62" s="12"/>
      <c r="G62" s="40">
        <f t="shared" si="20"/>
        <v>0</v>
      </c>
      <c r="H62" s="40">
        <f t="shared" si="21"/>
        <v>0</v>
      </c>
      <c r="I62" s="13">
        <v>321161</v>
      </c>
      <c r="J62" s="14" t="s">
        <v>29</v>
      </c>
      <c r="K62" s="17"/>
      <c r="L62" s="17"/>
      <c r="M62" s="12"/>
      <c r="N62" s="17"/>
      <c r="O62" s="17"/>
      <c r="P62" s="28">
        <f t="shared" si="22"/>
        <v>0</v>
      </c>
    </row>
    <row r="63" spans="1:16" x14ac:dyDescent="0.25">
      <c r="A63" s="13">
        <v>321191</v>
      </c>
      <c r="B63" s="14" t="s">
        <v>340</v>
      </c>
      <c r="C63" s="12">
        <v>524.79999999999995</v>
      </c>
      <c r="D63" s="12"/>
      <c r="E63" s="12">
        <v>206.3</v>
      </c>
      <c r="G63" s="40">
        <f t="shared" si="20"/>
        <v>39.310213414634156</v>
      </c>
      <c r="H63" s="40">
        <f t="shared" si="21"/>
        <v>0</v>
      </c>
      <c r="I63" s="13">
        <v>321191</v>
      </c>
      <c r="J63" s="14" t="s">
        <v>340</v>
      </c>
      <c r="K63" s="17"/>
      <c r="L63" s="17"/>
      <c r="M63" s="12">
        <v>206.3</v>
      </c>
      <c r="N63" s="17"/>
      <c r="O63" s="17"/>
      <c r="P63" s="28">
        <f t="shared" si="22"/>
        <v>0</v>
      </c>
    </row>
    <row r="64" spans="1:16" s="2" customFormat="1" x14ac:dyDescent="0.25">
      <c r="A64" s="15">
        <v>3211</v>
      </c>
      <c r="B64" s="16" t="s">
        <v>30</v>
      </c>
      <c r="C64" s="17">
        <f>SUM(C57:C63)</f>
        <v>12658.82</v>
      </c>
      <c r="D64" s="17">
        <f t="shared" ref="D64:E64" si="28">SUM(D57:D63)</f>
        <v>0</v>
      </c>
      <c r="E64" s="17">
        <f t="shared" si="28"/>
        <v>8009.49</v>
      </c>
      <c r="F64" s="19">
        <f>SUM(F57:F62)</f>
        <v>0</v>
      </c>
      <c r="G64" s="41">
        <f t="shared" si="20"/>
        <v>63.272011135319097</v>
      </c>
      <c r="H64" s="41">
        <f t="shared" si="21"/>
        <v>0</v>
      </c>
      <c r="I64" s="15">
        <v>3211</v>
      </c>
      <c r="J64" s="16" t="s">
        <v>30</v>
      </c>
      <c r="K64" s="17">
        <f>SUM(K57:K63)</f>
        <v>0</v>
      </c>
      <c r="L64" s="17">
        <f t="shared" ref="L64:P64" si="29">SUM(L57:L63)</f>
        <v>663</v>
      </c>
      <c r="M64" s="17">
        <f t="shared" si="29"/>
        <v>7346.4900000000007</v>
      </c>
      <c r="N64" s="17">
        <f t="shared" si="29"/>
        <v>0</v>
      </c>
      <c r="O64" s="17">
        <f t="shared" si="29"/>
        <v>0</v>
      </c>
      <c r="P64" s="17">
        <f t="shared" si="29"/>
        <v>0</v>
      </c>
    </row>
    <row r="65" spans="1:16" x14ac:dyDescent="0.25">
      <c r="A65" s="13">
        <v>321211</v>
      </c>
      <c r="B65" s="14" t="s">
        <v>31</v>
      </c>
      <c r="C65" s="12">
        <v>20069.97</v>
      </c>
      <c r="D65" s="12"/>
      <c r="E65" s="12">
        <v>17399.2</v>
      </c>
      <c r="G65" s="40">
        <f t="shared" si="20"/>
        <v>86.692705569564879</v>
      </c>
      <c r="H65" s="40">
        <f t="shared" si="21"/>
        <v>0</v>
      </c>
      <c r="I65" s="13">
        <v>321211</v>
      </c>
      <c r="J65" s="14" t="s">
        <v>31</v>
      </c>
      <c r="K65" s="12"/>
      <c r="L65" s="12">
        <v>17399.2</v>
      </c>
      <c r="M65" s="12"/>
      <c r="N65" s="12"/>
      <c r="O65" s="12"/>
      <c r="P65" s="28">
        <f t="shared" si="22"/>
        <v>0</v>
      </c>
    </row>
    <row r="66" spans="1:16" s="2" customFormat="1" x14ac:dyDescent="0.25">
      <c r="A66" s="15">
        <v>3212</v>
      </c>
      <c r="B66" s="16" t="s">
        <v>32</v>
      </c>
      <c r="C66" s="17">
        <f>SUM(C65)</f>
        <v>20069.97</v>
      </c>
      <c r="D66" s="17">
        <f t="shared" ref="D66:E66" si="30">SUM(D65)</f>
        <v>0</v>
      </c>
      <c r="E66" s="17">
        <f t="shared" si="30"/>
        <v>17399.2</v>
      </c>
      <c r="F66" s="19">
        <f>F65</f>
        <v>0</v>
      </c>
      <c r="G66" s="41">
        <f t="shared" si="20"/>
        <v>86.692705569564879</v>
      </c>
      <c r="H66" s="41">
        <f t="shared" si="21"/>
        <v>0</v>
      </c>
      <c r="I66" s="15">
        <v>3212</v>
      </c>
      <c r="J66" s="16" t="s">
        <v>32</v>
      </c>
      <c r="K66" s="17">
        <f>SUM(K65)</f>
        <v>0</v>
      </c>
      <c r="L66" s="17">
        <f t="shared" ref="L66:P66" si="31">SUM(L65)</f>
        <v>17399.2</v>
      </c>
      <c r="M66" s="17">
        <f t="shared" si="31"/>
        <v>0</v>
      </c>
      <c r="N66" s="17">
        <f t="shared" si="31"/>
        <v>0</v>
      </c>
      <c r="O66" s="17">
        <f t="shared" si="31"/>
        <v>0</v>
      </c>
      <c r="P66" s="17">
        <f t="shared" si="31"/>
        <v>0</v>
      </c>
    </row>
    <row r="67" spans="1:16" s="2" customFormat="1" x14ac:dyDescent="0.25">
      <c r="A67" s="320" t="str">
        <f>A1</f>
        <v>DOM UČENIKA SREDNJIH ŠKOLA BJELOVAR</v>
      </c>
      <c r="B67" s="320"/>
      <c r="C67" s="320"/>
      <c r="D67" s="320"/>
      <c r="E67" s="7"/>
      <c r="F67" s="11"/>
      <c r="G67" s="37"/>
      <c r="H67" s="7"/>
      <c r="I67" s="320" t="str">
        <f>A1</f>
        <v>DOM UČENIKA SREDNJIH ŠKOLA BJELOVAR</v>
      </c>
      <c r="J67" s="320"/>
      <c r="K67" s="320"/>
      <c r="L67" s="320"/>
      <c r="M67" s="7"/>
      <c r="N67" s="7"/>
      <c r="O67" s="7"/>
      <c r="P67" s="7"/>
    </row>
    <row r="68" spans="1:16" s="2" customFormat="1" x14ac:dyDescent="0.25">
      <c r="A68" s="321" t="str">
        <f>A2</f>
        <v>BJELOVAR, POLJANA DR. FRANJE TUĐMANA 7</v>
      </c>
      <c r="B68" s="321"/>
      <c r="C68" s="321"/>
      <c r="D68" s="321"/>
      <c r="E68" s="7"/>
      <c r="F68" s="11"/>
      <c r="G68" s="37"/>
      <c r="H68" s="27" t="s">
        <v>141</v>
      </c>
      <c r="I68" s="321" t="str">
        <f>A2</f>
        <v>BJELOVAR, POLJANA DR. FRANJE TUĐMANA 7</v>
      </c>
      <c r="J68" s="321"/>
      <c r="K68" s="321"/>
      <c r="L68" s="321"/>
      <c r="M68" s="7"/>
      <c r="N68" s="7"/>
      <c r="O68" s="7"/>
      <c r="P68" s="27" t="str">
        <f>H68</f>
        <v>str.3</v>
      </c>
    </row>
    <row r="69" spans="1:16" s="2" customFormat="1" x14ac:dyDescent="0.25">
      <c r="A69" s="59"/>
      <c r="B69" s="59"/>
      <c r="C69" s="59"/>
      <c r="D69" s="59"/>
      <c r="E69" s="7"/>
      <c r="F69" s="11"/>
      <c r="G69" s="37"/>
      <c r="H69" s="27"/>
      <c r="I69" s="59"/>
      <c r="J69" s="59"/>
      <c r="K69" s="59"/>
      <c r="L69" s="59"/>
      <c r="M69" s="7"/>
      <c r="N69" s="7"/>
      <c r="O69" s="7"/>
      <c r="P69" s="27"/>
    </row>
    <row r="70" spans="1:16" s="2" customFormat="1" ht="15.75" x14ac:dyDescent="0.3">
      <c r="A70" s="58"/>
      <c r="B70" s="316" t="str">
        <f>B5</f>
        <v>IZVJEŠTAJ O IZVRŠENJU FINANCIJSKOG PLANA  I - XII 2025.</v>
      </c>
      <c r="C70" s="316"/>
      <c r="D70" s="316"/>
      <c r="E70" s="316"/>
      <c r="F70" s="316"/>
      <c r="G70" s="316"/>
      <c r="H70" s="316"/>
      <c r="I70" s="58"/>
      <c r="J70" s="316" t="str">
        <f>B5</f>
        <v>IZVJEŠTAJ O IZVRŠENJU FINANCIJSKOG PLANA  I - XII 2025.</v>
      </c>
      <c r="K70" s="316"/>
      <c r="L70" s="316"/>
      <c r="M70" s="316"/>
      <c r="N70" s="316"/>
      <c r="O70" s="316"/>
      <c r="P70" s="316"/>
    </row>
    <row r="71" spans="1:16" s="2" customFormat="1" x14ac:dyDescent="0.25">
      <c r="A71" s="1"/>
      <c r="B71" s="3"/>
      <c r="C71" s="7"/>
      <c r="D71" s="7"/>
      <c r="E71" s="7"/>
      <c r="F71" s="11"/>
      <c r="G71" s="37"/>
      <c r="H71" s="7"/>
      <c r="I71" s="1"/>
      <c r="J71" s="3"/>
      <c r="K71" s="7"/>
      <c r="L71" s="7"/>
      <c r="M71" s="7"/>
      <c r="N71" s="7"/>
      <c r="O71" s="7"/>
      <c r="P71" s="7"/>
    </row>
    <row r="72" spans="1:16" s="2" customFormat="1" ht="14.45" customHeight="1" x14ac:dyDescent="0.25">
      <c r="A72" s="4"/>
      <c r="B72" s="9"/>
      <c r="C72" s="33" t="str">
        <f t="shared" ref="C72:E73" si="32">C7</f>
        <v>IZVRŠENO</v>
      </c>
      <c r="D72" s="33" t="str">
        <f t="shared" si="32"/>
        <v>PLAN</v>
      </c>
      <c r="E72" s="33" t="str">
        <f t="shared" si="32"/>
        <v>IZVRŠENO</v>
      </c>
      <c r="F72" s="11"/>
      <c r="G72" s="38" t="str">
        <f>G7</f>
        <v>INDEKS</v>
      </c>
      <c r="H72" s="38" t="str">
        <f>H7</f>
        <v xml:space="preserve">INDEKS </v>
      </c>
      <c r="I72" s="4"/>
      <c r="J72" s="9"/>
      <c r="K72" s="317" t="str">
        <f>K7</f>
        <v>I  Z  V  O  R</v>
      </c>
      <c r="L72" s="318"/>
      <c r="M72" s="317">
        <f>M7</f>
        <v>0</v>
      </c>
      <c r="N72" s="319"/>
      <c r="O72" s="319"/>
      <c r="P72" s="318"/>
    </row>
    <row r="73" spans="1:16" s="2" customFormat="1" x14ac:dyDescent="0.25">
      <c r="A73" s="6" t="s">
        <v>5</v>
      </c>
      <c r="B73" s="10" t="s">
        <v>6</v>
      </c>
      <c r="C73" s="34" t="str">
        <f t="shared" si="32"/>
        <v>I - XII 2024.</v>
      </c>
      <c r="D73" s="34" t="str">
        <f t="shared" si="32"/>
        <v>2025.</v>
      </c>
      <c r="E73" s="34" t="str">
        <f t="shared" si="32"/>
        <v>I - XII 2025.</v>
      </c>
      <c r="F73" s="11"/>
      <c r="G73" s="39" t="str">
        <f>G8</f>
        <v>2025/2024.</v>
      </c>
      <c r="H73" s="39" t="str">
        <f>H8</f>
        <v>IZVR / PLAN</v>
      </c>
      <c r="I73" s="6" t="s">
        <v>5</v>
      </c>
      <c r="J73" s="10" t="s">
        <v>6</v>
      </c>
      <c r="K73" s="35" t="str">
        <f>K8</f>
        <v>511 / DRŽ.PROR.</v>
      </c>
      <c r="L73" s="35" t="str">
        <f>L8</f>
        <v>122 / DEC</v>
      </c>
      <c r="M73" s="35" t="str">
        <f>M8</f>
        <v>45 / UPLATE ROD.</v>
      </c>
      <c r="N73" s="35" t="str">
        <f>N8</f>
        <v>32 / VLASTITI</v>
      </c>
      <c r="O73" s="35" t="str">
        <f>O8</f>
        <v>49 / VIŠAK</v>
      </c>
      <c r="P73" s="35" t="str">
        <f>P8</f>
        <v>OSTALO</v>
      </c>
    </row>
    <row r="74" spans="1:16" s="2" customFormat="1" x14ac:dyDescent="0.25">
      <c r="A74" s="13">
        <v>321311</v>
      </c>
      <c r="B74" s="14" t="s">
        <v>33</v>
      </c>
      <c r="C74" s="12">
        <v>852.38</v>
      </c>
      <c r="D74" s="12"/>
      <c r="E74" s="12">
        <v>716.25</v>
      </c>
      <c r="F74" s="11"/>
      <c r="G74" s="40">
        <f>IF(C74&lt;&gt;0,E74/C74*100,0)</f>
        <v>84.029423496562572</v>
      </c>
      <c r="H74" s="40">
        <f>IF(D74&lt;&gt;0,E74/D74*100,0)</f>
        <v>0</v>
      </c>
      <c r="I74" s="13">
        <v>321311</v>
      </c>
      <c r="J74" s="14" t="s">
        <v>33</v>
      </c>
      <c r="K74" s="12"/>
      <c r="L74" s="12"/>
      <c r="M74" s="12">
        <v>716.25</v>
      </c>
      <c r="N74" s="12"/>
      <c r="O74" s="12"/>
      <c r="P74" s="12">
        <f>E74-SUM(K74:O74)</f>
        <v>0</v>
      </c>
    </row>
    <row r="75" spans="1:16" s="2" customFormat="1" x14ac:dyDescent="0.25">
      <c r="A75" s="13">
        <v>321321</v>
      </c>
      <c r="B75" s="14" t="s">
        <v>34</v>
      </c>
      <c r="C75" s="12"/>
      <c r="D75" s="12"/>
      <c r="E75" s="12">
        <v>164.25</v>
      </c>
      <c r="F75" s="11"/>
      <c r="G75" s="40">
        <f>IF(C75&lt;&gt;0,E75/C75*100,0)</f>
        <v>0</v>
      </c>
      <c r="H75" s="40">
        <f>IF(D75&lt;&gt;0,E75/D75*100,0)</f>
        <v>0</v>
      </c>
      <c r="I75" s="13">
        <v>321321</v>
      </c>
      <c r="J75" s="14" t="s">
        <v>34</v>
      </c>
      <c r="K75" s="12"/>
      <c r="L75" s="12"/>
      <c r="M75" s="12">
        <v>164.25</v>
      </c>
      <c r="N75" s="12"/>
      <c r="O75" s="12"/>
      <c r="P75" s="12">
        <f t="shared" ref="P75:P97" si="33">E75-SUM(K75:O75)</f>
        <v>0</v>
      </c>
    </row>
    <row r="76" spans="1:16" s="2" customFormat="1" x14ac:dyDescent="0.25">
      <c r="A76" s="15">
        <v>3213</v>
      </c>
      <c r="B76" s="16" t="s">
        <v>35</v>
      </c>
      <c r="C76" s="17">
        <f>C74+C75</f>
        <v>852.38</v>
      </c>
      <c r="D76" s="17">
        <f t="shared" ref="D76:E76" si="34">D74+D75</f>
        <v>0</v>
      </c>
      <c r="E76" s="17">
        <f t="shared" si="34"/>
        <v>880.5</v>
      </c>
      <c r="F76" s="19">
        <f>F73+F74</f>
        <v>0</v>
      </c>
      <c r="G76" s="41">
        <f>IF(C76&lt;&gt;0,E76/C76*100,0)</f>
        <v>103.29899809943922</v>
      </c>
      <c r="H76" s="41">
        <f>IF(D76&lt;&gt;0,E76/D76*100,0)</f>
        <v>0</v>
      </c>
      <c r="I76" s="15">
        <v>3213</v>
      </c>
      <c r="J76" s="16" t="s">
        <v>35</v>
      </c>
      <c r="K76" s="17">
        <f>K74+K75</f>
        <v>0</v>
      </c>
      <c r="L76" s="17">
        <f t="shared" ref="L76:P76" si="35">L74+L75</f>
        <v>0</v>
      </c>
      <c r="M76" s="17">
        <f t="shared" si="35"/>
        <v>880.5</v>
      </c>
      <c r="N76" s="17">
        <f t="shared" si="35"/>
        <v>0</v>
      </c>
      <c r="O76" s="17">
        <f t="shared" si="35"/>
        <v>0</v>
      </c>
      <c r="P76" s="17">
        <f t="shared" si="35"/>
        <v>0</v>
      </c>
    </row>
    <row r="77" spans="1:16" x14ac:dyDescent="0.25">
      <c r="A77" s="15">
        <v>321</v>
      </c>
      <c r="B77" s="16" t="s">
        <v>36</v>
      </c>
      <c r="C77" s="17">
        <f>C64+C66+C76</f>
        <v>33581.17</v>
      </c>
      <c r="D77" s="17">
        <v>42200</v>
      </c>
      <c r="E77" s="17">
        <f t="shared" ref="E77" si="36">E64+E66+E76</f>
        <v>26289.190000000002</v>
      </c>
      <c r="F77" s="19"/>
      <c r="G77" s="41">
        <f t="shared" ref="G77:G98" si="37">IF(C77&lt;&gt;0,E77/C77*100,0)</f>
        <v>78.285509408993207</v>
      </c>
      <c r="H77" s="41">
        <f t="shared" ref="H77:H98" si="38">IF(D77&lt;&gt;0,E77/D77*100,0)</f>
        <v>62.29665876777252</v>
      </c>
      <c r="I77" s="15">
        <v>321</v>
      </c>
      <c r="J77" s="16" t="s">
        <v>36</v>
      </c>
      <c r="K77" s="17">
        <f>K64+K66+K76</f>
        <v>0</v>
      </c>
      <c r="L77" s="17">
        <f t="shared" ref="L77:P77" si="39">L64+L66+L76</f>
        <v>18062.2</v>
      </c>
      <c r="M77" s="17">
        <f t="shared" si="39"/>
        <v>8226.9900000000016</v>
      </c>
      <c r="N77" s="17">
        <f t="shared" si="39"/>
        <v>0</v>
      </c>
      <c r="O77" s="17">
        <f t="shared" si="39"/>
        <v>0</v>
      </c>
      <c r="P77" s="17">
        <f t="shared" si="39"/>
        <v>0</v>
      </c>
    </row>
    <row r="78" spans="1:16" x14ac:dyDescent="0.25">
      <c r="A78" s="13">
        <v>322111</v>
      </c>
      <c r="B78" s="14" t="s">
        <v>37</v>
      </c>
      <c r="C78" s="12">
        <v>3691.28</v>
      </c>
      <c r="D78" s="12"/>
      <c r="E78" s="12">
        <v>3825.39</v>
      </c>
      <c r="G78" s="40">
        <f t="shared" si="37"/>
        <v>103.63315706204892</v>
      </c>
      <c r="H78" s="40">
        <f t="shared" si="38"/>
        <v>0</v>
      </c>
      <c r="I78" s="13">
        <v>322111</v>
      </c>
      <c r="J78" s="14" t="s">
        <v>37</v>
      </c>
      <c r="K78" s="12"/>
      <c r="L78" s="12"/>
      <c r="M78" s="12">
        <v>3825.39</v>
      </c>
      <c r="N78" s="12"/>
      <c r="O78" s="12"/>
      <c r="P78" s="12">
        <f t="shared" si="33"/>
        <v>0</v>
      </c>
    </row>
    <row r="79" spans="1:16" x14ac:dyDescent="0.25">
      <c r="A79" s="21">
        <v>322121</v>
      </c>
      <c r="B79" s="14" t="s">
        <v>38</v>
      </c>
      <c r="C79" s="12">
        <v>793.2</v>
      </c>
      <c r="D79" s="12"/>
      <c r="E79" s="12">
        <v>1232</v>
      </c>
      <c r="G79" s="40">
        <f t="shared" si="37"/>
        <v>155.32022188603125</v>
      </c>
      <c r="H79" s="40">
        <f t="shared" si="38"/>
        <v>0</v>
      </c>
      <c r="I79" s="21">
        <v>322121</v>
      </c>
      <c r="J79" s="14" t="s">
        <v>38</v>
      </c>
      <c r="K79" s="12"/>
      <c r="L79" s="12"/>
      <c r="M79" s="12">
        <v>1232</v>
      </c>
      <c r="N79" s="12"/>
      <c r="O79" s="12"/>
      <c r="P79" s="12">
        <f t="shared" si="33"/>
        <v>0</v>
      </c>
    </row>
    <row r="80" spans="1:16" x14ac:dyDescent="0.25">
      <c r="A80" s="13">
        <v>322141</v>
      </c>
      <c r="B80" s="14" t="s">
        <v>39</v>
      </c>
      <c r="C80" s="12">
        <v>9687.35</v>
      </c>
      <c r="D80" s="12"/>
      <c r="E80" s="12">
        <v>10617.74</v>
      </c>
      <c r="G80" s="40">
        <f t="shared" si="37"/>
        <v>109.60417451625058</v>
      </c>
      <c r="H80" s="40">
        <f t="shared" si="38"/>
        <v>0</v>
      </c>
      <c r="I80" s="13">
        <v>322141</v>
      </c>
      <c r="J80" s="14" t="s">
        <v>39</v>
      </c>
      <c r="K80" s="12"/>
      <c r="L80" s="12">
        <v>8814.0400000000009</v>
      </c>
      <c r="M80" s="12">
        <v>1803.7</v>
      </c>
      <c r="N80" s="12"/>
      <c r="O80" s="12"/>
      <c r="P80" s="12">
        <f t="shared" si="33"/>
        <v>0</v>
      </c>
    </row>
    <row r="81" spans="1:16" x14ac:dyDescent="0.25">
      <c r="A81" s="21">
        <v>322161</v>
      </c>
      <c r="B81" s="14" t="s">
        <v>40</v>
      </c>
      <c r="C81" s="12">
        <v>5687.47</v>
      </c>
      <c r="D81" s="12"/>
      <c r="E81" s="12">
        <v>4787.76</v>
      </c>
      <c r="G81" s="40">
        <f t="shared" si="37"/>
        <v>84.180839635198083</v>
      </c>
      <c r="H81" s="40">
        <f t="shared" si="38"/>
        <v>0</v>
      </c>
      <c r="I81" s="21">
        <v>322161</v>
      </c>
      <c r="J81" s="14" t="s">
        <v>40</v>
      </c>
      <c r="K81" s="12"/>
      <c r="L81" s="12">
        <v>4132.25</v>
      </c>
      <c r="M81" s="12">
        <v>655.51</v>
      </c>
      <c r="N81" s="12"/>
      <c r="O81" s="12"/>
      <c r="P81" s="12">
        <f t="shared" si="33"/>
        <v>0</v>
      </c>
    </row>
    <row r="82" spans="1:16" x14ac:dyDescent="0.25">
      <c r="A82" s="13">
        <v>322191</v>
      </c>
      <c r="B82" s="14" t="s">
        <v>41</v>
      </c>
      <c r="C82" s="12">
        <v>3056.91</v>
      </c>
      <c r="D82" s="12"/>
      <c r="E82" s="12">
        <v>4313.79</v>
      </c>
      <c r="G82" s="40">
        <f t="shared" si="37"/>
        <v>141.11602893117561</v>
      </c>
      <c r="H82" s="40">
        <f t="shared" si="38"/>
        <v>0</v>
      </c>
      <c r="I82" s="13">
        <v>322191</v>
      </c>
      <c r="J82" s="14" t="s">
        <v>41</v>
      </c>
      <c r="K82" s="12">
        <v>245</v>
      </c>
      <c r="L82" s="12">
        <v>1127.8900000000001</v>
      </c>
      <c r="M82" s="12">
        <v>2684.9</v>
      </c>
      <c r="N82" s="12">
        <v>256</v>
      </c>
      <c r="O82" s="12"/>
      <c r="P82" s="12">
        <f t="shared" si="33"/>
        <v>0</v>
      </c>
    </row>
    <row r="83" spans="1:16" x14ac:dyDescent="0.25">
      <c r="A83" s="15">
        <v>3221</v>
      </c>
      <c r="B83" s="16" t="s">
        <v>42</v>
      </c>
      <c r="C83" s="17">
        <f>SUM(C78:C82)</f>
        <v>22916.210000000003</v>
      </c>
      <c r="D83" s="17">
        <f t="shared" ref="D83:E83" si="40">SUM(D78:D82)</f>
        <v>0</v>
      </c>
      <c r="E83" s="17">
        <f t="shared" si="40"/>
        <v>24776.68</v>
      </c>
      <c r="F83" s="19">
        <f>SUM(F78:F82)</f>
        <v>0</v>
      </c>
      <c r="G83" s="41">
        <f t="shared" si="37"/>
        <v>108.11857632653914</v>
      </c>
      <c r="H83" s="41">
        <f t="shared" si="38"/>
        <v>0</v>
      </c>
      <c r="I83" s="15">
        <v>3221</v>
      </c>
      <c r="J83" s="16" t="s">
        <v>42</v>
      </c>
      <c r="K83" s="17">
        <f>SUM(K78:K82)</f>
        <v>245</v>
      </c>
      <c r="L83" s="17">
        <f t="shared" ref="L83:P83" si="41">SUM(L78:L82)</f>
        <v>14074.18</v>
      </c>
      <c r="M83" s="17">
        <f t="shared" si="41"/>
        <v>10201.5</v>
      </c>
      <c r="N83" s="17">
        <f t="shared" si="41"/>
        <v>256</v>
      </c>
      <c r="O83" s="17">
        <f t="shared" si="41"/>
        <v>0</v>
      </c>
      <c r="P83" s="17">
        <f t="shared" si="41"/>
        <v>0</v>
      </c>
    </row>
    <row r="84" spans="1:16" s="22" customFormat="1" x14ac:dyDescent="0.25">
      <c r="A84" s="21">
        <v>322241</v>
      </c>
      <c r="B84" s="14" t="s">
        <v>351</v>
      </c>
      <c r="C84" s="12">
        <v>157416.24</v>
      </c>
      <c r="D84" s="12"/>
      <c r="E84" s="12">
        <v>144515.25</v>
      </c>
      <c r="F84" s="11"/>
      <c r="G84" s="40">
        <f t="shared" si="37"/>
        <v>91.804536812720215</v>
      </c>
      <c r="H84" s="40">
        <f t="shared" si="38"/>
        <v>0</v>
      </c>
      <c r="I84" s="21">
        <v>322241</v>
      </c>
      <c r="J84" s="14" t="s">
        <v>351</v>
      </c>
      <c r="K84" s="12">
        <v>919.82</v>
      </c>
      <c r="L84" s="12">
        <v>124687.21</v>
      </c>
      <c r="M84" s="12">
        <v>17638.419999999998</v>
      </c>
      <c r="N84" s="12">
        <v>1269.8</v>
      </c>
      <c r="O84" s="12"/>
      <c r="P84" s="12">
        <f t="shared" si="33"/>
        <v>0</v>
      </c>
    </row>
    <row r="85" spans="1:16" x14ac:dyDescent="0.25">
      <c r="A85" s="15">
        <v>3222</v>
      </c>
      <c r="B85" s="16" t="s">
        <v>142</v>
      </c>
      <c r="C85" s="17">
        <f>SUM(C84:C84)</f>
        <v>157416.24</v>
      </c>
      <c r="D85" s="17">
        <f>SUM(D84:D84)</f>
        <v>0</v>
      </c>
      <c r="E85" s="17">
        <f>SUM(E84:E84)</f>
        <v>144515.25</v>
      </c>
      <c r="F85" s="19"/>
      <c r="G85" s="41">
        <f t="shared" si="37"/>
        <v>91.804536812720215</v>
      </c>
      <c r="H85" s="41">
        <f t="shared" si="38"/>
        <v>0</v>
      </c>
      <c r="I85" s="15">
        <v>3222</v>
      </c>
      <c r="J85" s="16" t="s">
        <v>142</v>
      </c>
      <c r="K85" s="17">
        <f t="shared" ref="K85:P85" si="42">SUM(K84:K84)</f>
        <v>919.82</v>
      </c>
      <c r="L85" s="17">
        <f t="shared" si="42"/>
        <v>124687.21</v>
      </c>
      <c r="M85" s="17">
        <f t="shared" si="42"/>
        <v>17638.419999999998</v>
      </c>
      <c r="N85" s="17">
        <f t="shared" si="42"/>
        <v>1269.8</v>
      </c>
      <c r="O85" s="17">
        <f t="shared" si="42"/>
        <v>0</v>
      </c>
      <c r="P85" s="17">
        <f t="shared" si="42"/>
        <v>0</v>
      </c>
    </row>
    <row r="86" spans="1:16" x14ac:dyDescent="0.25">
      <c r="A86" s="13">
        <v>322311</v>
      </c>
      <c r="B86" s="14" t="s">
        <v>43</v>
      </c>
      <c r="C86" s="12">
        <v>27486.560000000001</v>
      </c>
      <c r="D86" s="12"/>
      <c r="E86" s="12">
        <v>27313.59</v>
      </c>
      <c r="G86" s="40">
        <f t="shared" si="37"/>
        <v>99.37071063094109</v>
      </c>
      <c r="H86" s="40">
        <f t="shared" si="38"/>
        <v>0</v>
      </c>
      <c r="I86" s="13">
        <v>322311</v>
      </c>
      <c r="J86" s="14" t="s">
        <v>43</v>
      </c>
      <c r="K86" s="12"/>
      <c r="L86" s="12">
        <v>24269.57</v>
      </c>
      <c r="M86" s="12">
        <v>3044.02</v>
      </c>
      <c r="N86" s="12"/>
      <c r="O86" s="12"/>
      <c r="P86" s="12">
        <f t="shared" si="33"/>
        <v>0</v>
      </c>
    </row>
    <row r="87" spans="1:16" x14ac:dyDescent="0.25">
      <c r="A87" s="21">
        <v>322331</v>
      </c>
      <c r="B87" s="14" t="s">
        <v>44</v>
      </c>
      <c r="C87" s="12">
        <v>28971.99</v>
      </c>
      <c r="D87" s="12"/>
      <c r="E87" s="12">
        <v>31455.63</v>
      </c>
      <c r="G87" s="40">
        <f t="shared" si="37"/>
        <v>108.57255576851988</v>
      </c>
      <c r="H87" s="40">
        <f t="shared" si="38"/>
        <v>0</v>
      </c>
      <c r="I87" s="21">
        <v>322331</v>
      </c>
      <c r="J87" s="14" t="s">
        <v>44</v>
      </c>
      <c r="K87" s="12"/>
      <c r="L87" s="12">
        <v>19316.64</v>
      </c>
      <c r="M87" s="12">
        <v>9632.76</v>
      </c>
      <c r="N87" s="12">
        <v>2506.23</v>
      </c>
      <c r="O87" s="12"/>
      <c r="P87" s="12">
        <f t="shared" si="33"/>
        <v>0</v>
      </c>
    </row>
    <row r="88" spans="1:16" x14ac:dyDescent="0.25">
      <c r="A88" s="13">
        <v>322341</v>
      </c>
      <c r="B88" s="14" t="s">
        <v>45</v>
      </c>
      <c r="C88" s="12">
        <v>959.58</v>
      </c>
      <c r="D88" s="12"/>
      <c r="E88" s="12">
        <v>794.25</v>
      </c>
      <c r="G88" s="40">
        <f t="shared" si="37"/>
        <v>82.770587131870187</v>
      </c>
      <c r="H88" s="40">
        <f t="shared" si="38"/>
        <v>0</v>
      </c>
      <c r="I88" s="13">
        <v>322341</v>
      </c>
      <c r="J88" s="14" t="s">
        <v>45</v>
      </c>
      <c r="K88" s="12"/>
      <c r="L88" s="12"/>
      <c r="M88" s="12">
        <v>794.25</v>
      </c>
      <c r="N88" s="12"/>
      <c r="O88" s="12"/>
      <c r="P88" s="12">
        <f t="shared" si="33"/>
        <v>0</v>
      </c>
    </row>
    <row r="89" spans="1:16" x14ac:dyDescent="0.25">
      <c r="A89" s="15">
        <v>3223</v>
      </c>
      <c r="B89" s="16" t="s">
        <v>46</v>
      </c>
      <c r="C89" s="17">
        <f>SUM(C86:C88)</f>
        <v>57418.130000000005</v>
      </c>
      <c r="D89" s="17">
        <f t="shared" ref="D89:E89" si="43">SUM(D86:D88)</f>
        <v>0</v>
      </c>
      <c r="E89" s="17">
        <f t="shared" si="43"/>
        <v>59563.47</v>
      </c>
      <c r="F89" s="19">
        <f>F86+F87+F88</f>
        <v>0</v>
      </c>
      <c r="G89" s="41">
        <f t="shared" si="37"/>
        <v>103.73634599385247</v>
      </c>
      <c r="H89" s="41">
        <f t="shared" si="38"/>
        <v>0</v>
      </c>
      <c r="I89" s="15">
        <v>3223</v>
      </c>
      <c r="J89" s="16" t="s">
        <v>46</v>
      </c>
      <c r="K89" s="17">
        <f>SUM(K86:K88)</f>
        <v>0</v>
      </c>
      <c r="L89" s="17">
        <f t="shared" ref="L89:P89" si="44">SUM(L86:L88)</f>
        <v>43586.21</v>
      </c>
      <c r="M89" s="17">
        <f t="shared" si="44"/>
        <v>13471.03</v>
      </c>
      <c r="N89" s="17">
        <f t="shared" si="44"/>
        <v>2506.23</v>
      </c>
      <c r="O89" s="17">
        <f t="shared" si="44"/>
        <v>0</v>
      </c>
      <c r="P89" s="17">
        <f t="shared" si="44"/>
        <v>0</v>
      </c>
    </row>
    <row r="90" spans="1:16" x14ac:dyDescent="0.25">
      <c r="A90" s="21">
        <v>322411</v>
      </c>
      <c r="B90" s="14" t="s">
        <v>372</v>
      </c>
      <c r="C90" s="12"/>
      <c r="D90" s="12"/>
      <c r="E90" s="12">
        <v>1341.61</v>
      </c>
      <c r="G90" s="40">
        <f t="shared" si="37"/>
        <v>0</v>
      </c>
      <c r="H90" s="40">
        <f t="shared" si="38"/>
        <v>0</v>
      </c>
      <c r="I90" s="21">
        <v>322411</v>
      </c>
      <c r="J90" s="14" t="s">
        <v>372</v>
      </c>
      <c r="K90" s="12"/>
      <c r="L90" s="12"/>
      <c r="M90" s="12">
        <v>1341.61</v>
      </c>
      <c r="N90" s="12"/>
      <c r="O90" s="12"/>
      <c r="P90" s="12">
        <f t="shared" si="33"/>
        <v>0</v>
      </c>
    </row>
    <row r="91" spans="1:16" x14ac:dyDescent="0.25">
      <c r="A91" s="21">
        <v>322421</v>
      </c>
      <c r="B91" s="14" t="s">
        <v>361</v>
      </c>
      <c r="C91" s="12">
        <v>4639.41</v>
      </c>
      <c r="D91" s="12"/>
      <c r="E91" s="12">
        <v>1508.42</v>
      </c>
      <c r="G91" s="40">
        <f t="shared" si="37"/>
        <v>32.51318594390235</v>
      </c>
      <c r="H91" s="40">
        <f t="shared" si="38"/>
        <v>0</v>
      </c>
      <c r="I91" s="21">
        <v>322421</v>
      </c>
      <c r="J91" s="14" t="s">
        <v>361</v>
      </c>
      <c r="K91" s="17"/>
      <c r="L91" s="12"/>
      <c r="M91" s="12">
        <v>1508.42</v>
      </c>
      <c r="N91" s="17"/>
      <c r="O91" s="17"/>
      <c r="P91" s="12">
        <f t="shared" si="33"/>
        <v>0</v>
      </c>
    </row>
    <row r="92" spans="1:16" x14ac:dyDescent="0.25">
      <c r="A92" s="21">
        <v>322431</v>
      </c>
      <c r="B92" s="14" t="s">
        <v>359</v>
      </c>
      <c r="C92" s="12">
        <v>25.95</v>
      </c>
      <c r="D92" s="12"/>
      <c r="E92" s="12">
        <v>7.67</v>
      </c>
      <c r="G92" s="40">
        <f t="shared" si="37"/>
        <v>29.556840077071289</v>
      </c>
      <c r="H92" s="40">
        <f t="shared" si="38"/>
        <v>0</v>
      </c>
      <c r="I92" s="21">
        <v>322431</v>
      </c>
      <c r="J92" s="14" t="s">
        <v>359</v>
      </c>
      <c r="K92" s="17"/>
      <c r="L92" s="12"/>
      <c r="M92" s="12">
        <v>7.67</v>
      </c>
      <c r="N92" s="17"/>
      <c r="O92" s="17"/>
      <c r="P92" s="12">
        <f t="shared" si="33"/>
        <v>0</v>
      </c>
    </row>
    <row r="93" spans="1:16" x14ac:dyDescent="0.25">
      <c r="A93" s="21">
        <v>322441</v>
      </c>
      <c r="B93" s="14" t="s">
        <v>360</v>
      </c>
      <c r="C93" s="12">
        <v>2320.15</v>
      </c>
      <c r="D93" s="12"/>
      <c r="E93" s="12">
        <v>1270.56</v>
      </c>
      <c r="G93" s="40">
        <f t="shared" si="37"/>
        <v>54.761976596340745</v>
      </c>
      <c r="H93" s="40">
        <f t="shared" si="38"/>
        <v>0</v>
      </c>
      <c r="I93" s="21">
        <v>322441</v>
      </c>
      <c r="J93" s="14" t="s">
        <v>360</v>
      </c>
      <c r="K93" s="17"/>
      <c r="L93" s="12"/>
      <c r="M93" s="12">
        <v>1270.56</v>
      </c>
      <c r="N93" s="17"/>
      <c r="O93" s="17"/>
      <c r="P93" s="12">
        <f t="shared" si="33"/>
        <v>0</v>
      </c>
    </row>
    <row r="94" spans="1:16" s="2" customFormat="1" x14ac:dyDescent="0.25">
      <c r="A94" s="15">
        <v>3224</v>
      </c>
      <c r="B94" s="16" t="s">
        <v>47</v>
      </c>
      <c r="C94" s="17">
        <f>SUM(C90:C93)</f>
        <v>6985.51</v>
      </c>
      <c r="D94" s="17">
        <f t="shared" ref="D94:E94" si="45">SUM(D90:D93)</f>
        <v>0</v>
      </c>
      <c r="E94" s="17">
        <f t="shared" si="45"/>
        <v>4128.26</v>
      </c>
      <c r="F94" s="19" t="e">
        <f>#REF!+F91</f>
        <v>#REF!</v>
      </c>
      <c r="G94" s="41">
        <f t="shared" si="37"/>
        <v>59.097474629626191</v>
      </c>
      <c r="H94" s="41">
        <f t="shared" si="38"/>
        <v>0</v>
      </c>
      <c r="I94" s="15">
        <v>3224</v>
      </c>
      <c r="J94" s="16" t="s">
        <v>47</v>
      </c>
      <c r="K94" s="17">
        <f>SUM(K90:K93)</f>
        <v>0</v>
      </c>
      <c r="L94" s="17">
        <f t="shared" ref="L94:P94" si="46">SUM(L90:L93)</f>
        <v>0</v>
      </c>
      <c r="M94" s="17">
        <f t="shared" si="46"/>
        <v>4128.26</v>
      </c>
      <c r="N94" s="17">
        <f t="shared" si="46"/>
        <v>0</v>
      </c>
      <c r="O94" s="17">
        <f t="shared" si="46"/>
        <v>0</v>
      </c>
      <c r="P94" s="17">
        <f t="shared" si="46"/>
        <v>0</v>
      </c>
    </row>
    <row r="95" spans="1:16" x14ac:dyDescent="0.25">
      <c r="A95" s="13">
        <v>322511</v>
      </c>
      <c r="B95" s="14" t="s">
        <v>48</v>
      </c>
      <c r="C95" s="12">
        <v>8009.54</v>
      </c>
      <c r="D95" s="12"/>
      <c r="E95" s="12">
        <v>2780.84</v>
      </c>
      <c r="G95" s="40">
        <f t="shared" si="37"/>
        <v>34.719097476259563</v>
      </c>
      <c r="H95" s="40">
        <f t="shared" si="38"/>
        <v>0</v>
      </c>
      <c r="I95" s="13">
        <v>322511</v>
      </c>
      <c r="J95" s="14" t="s">
        <v>48</v>
      </c>
      <c r="K95" s="12"/>
      <c r="L95" s="12"/>
      <c r="M95" s="12">
        <v>2482.73</v>
      </c>
      <c r="N95" s="12"/>
      <c r="O95" s="12">
        <v>298.11</v>
      </c>
      <c r="P95" s="12">
        <f t="shared" si="33"/>
        <v>0</v>
      </c>
    </row>
    <row r="96" spans="1:16" s="2" customFormat="1" x14ac:dyDescent="0.25">
      <c r="A96" s="15">
        <v>3225</v>
      </c>
      <c r="B96" s="16" t="s">
        <v>49</v>
      </c>
      <c r="C96" s="17">
        <f>SUM(C95)</f>
        <v>8009.54</v>
      </c>
      <c r="D96" s="17">
        <f t="shared" ref="D96:E96" si="47">SUM(D95)</f>
        <v>0</v>
      </c>
      <c r="E96" s="17">
        <f t="shared" si="47"/>
        <v>2780.84</v>
      </c>
      <c r="F96" s="19">
        <f>F95</f>
        <v>0</v>
      </c>
      <c r="G96" s="41">
        <f t="shared" si="37"/>
        <v>34.719097476259563</v>
      </c>
      <c r="H96" s="41">
        <f t="shared" si="38"/>
        <v>0</v>
      </c>
      <c r="I96" s="15">
        <v>3225</v>
      </c>
      <c r="J96" s="16" t="s">
        <v>49</v>
      </c>
      <c r="K96" s="17">
        <f>SUM(K95)</f>
        <v>0</v>
      </c>
      <c r="L96" s="17">
        <f t="shared" ref="L96:P96" si="48">SUM(L95)</f>
        <v>0</v>
      </c>
      <c r="M96" s="17">
        <f t="shared" si="48"/>
        <v>2482.73</v>
      </c>
      <c r="N96" s="17">
        <f t="shared" si="48"/>
        <v>0</v>
      </c>
      <c r="O96" s="17">
        <f t="shared" si="48"/>
        <v>298.11</v>
      </c>
      <c r="P96" s="17">
        <f t="shared" si="48"/>
        <v>0</v>
      </c>
    </row>
    <row r="97" spans="1:16" x14ac:dyDescent="0.25">
      <c r="A97" s="21">
        <v>322711</v>
      </c>
      <c r="B97" s="14" t="s">
        <v>50</v>
      </c>
      <c r="C97" s="12">
        <v>1192.46</v>
      </c>
      <c r="D97" s="12"/>
      <c r="E97" s="12">
        <v>543.54</v>
      </c>
      <c r="G97" s="40">
        <f t="shared" si="37"/>
        <v>45.581403149791186</v>
      </c>
      <c r="H97" s="40">
        <f t="shared" si="38"/>
        <v>0</v>
      </c>
      <c r="I97" s="21">
        <v>322711</v>
      </c>
      <c r="J97" s="14" t="s">
        <v>50</v>
      </c>
      <c r="K97" s="12"/>
      <c r="L97" s="12"/>
      <c r="M97" s="12">
        <v>117</v>
      </c>
      <c r="N97" s="12"/>
      <c r="O97" s="12">
        <v>426.54</v>
      </c>
      <c r="P97" s="12">
        <f t="shared" si="33"/>
        <v>0</v>
      </c>
    </row>
    <row r="98" spans="1:16" s="2" customFormat="1" x14ac:dyDescent="0.25">
      <c r="A98" s="15">
        <v>3227</v>
      </c>
      <c r="B98" s="16" t="s">
        <v>50</v>
      </c>
      <c r="C98" s="17">
        <f>SUM(C97)</f>
        <v>1192.46</v>
      </c>
      <c r="D98" s="17">
        <f t="shared" ref="D98:E98" si="49">SUM(D97)</f>
        <v>0</v>
      </c>
      <c r="E98" s="17">
        <f t="shared" si="49"/>
        <v>543.54</v>
      </c>
      <c r="F98" s="208">
        <f>F97</f>
        <v>0</v>
      </c>
      <c r="G98" s="41">
        <f t="shared" si="37"/>
        <v>45.581403149791186</v>
      </c>
      <c r="H98" s="41">
        <f t="shared" si="38"/>
        <v>0</v>
      </c>
      <c r="I98" s="15">
        <v>3227</v>
      </c>
      <c r="J98" s="16" t="s">
        <v>50</v>
      </c>
      <c r="K98" s="17">
        <f>SUM(K97)</f>
        <v>0</v>
      </c>
      <c r="L98" s="17">
        <f t="shared" ref="L98:P98" si="50">SUM(L97)</f>
        <v>0</v>
      </c>
      <c r="M98" s="17">
        <f t="shared" si="50"/>
        <v>117</v>
      </c>
      <c r="N98" s="17">
        <f t="shared" si="50"/>
        <v>0</v>
      </c>
      <c r="O98" s="17">
        <f t="shared" si="50"/>
        <v>426.54</v>
      </c>
      <c r="P98" s="17">
        <f t="shared" si="50"/>
        <v>0</v>
      </c>
    </row>
    <row r="99" spans="1:16" s="2" customFormat="1" x14ac:dyDescent="0.25">
      <c r="A99" s="224"/>
      <c r="B99" s="227"/>
      <c r="C99" s="19"/>
      <c r="D99" s="19"/>
      <c r="E99" s="19"/>
      <c r="F99" s="19"/>
      <c r="G99" s="226"/>
      <c r="H99" s="226"/>
      <c r="I99" s="224"/>
      <c r="J99" s="227"/>
      <c r="K99" s="19"/>
      <c r="L99" s="19"/>
      <c r="M99" s="19"/>
      <c r="N99" s="19"/>
      <c r="O99" s="19"/>
      <c r="P99" s="19"/>
    </row>
    <row r="100" spans="1:16" x14ac:dyDescent="0.25">
      <c r="A100" s="320" t="str">
        <f>A1</f>
        <v>DOM UČENIKA SREDNJIH ŠKOLA BJELOVAR</v>
      </c>
      <c r="B100" s="320"/>
      <c r="C100" s="320"/>
      <c r="D100" s="320"/>
      <c r="I100" s="320" t="str">
        <f>A1</f>
        <v>DOM UČENIKA SREDNJIH ŠKOLA BJELOVAR</v>
      </c>
      <c r="J100" s="320"/>
      <c r="K100" s="320"/>
      <c r="L100" s="320"/>
      <c r="M100" s="7"/>
      <c r="N100" s="7"/>
      <c r="O100" s="7"/>
      <c r="P100" s="7"/>
    </row>
    <row r="101" spans="1:16" x14ac:dyDescent="0.25">
      <c r="A101" s="321" t="str">
        <f>A2</f>
        <v>BJELOVAR, POLJANA DR. FRANJE TUĐMANA 7</v>
      </c>
      <c r="B101" s="321"/>
      <c r="C101" s="321"/>
      <c r="D101" s="321"/>
      <c r="H101" s="27" t="s">
        <v>143</v>
      </c>
      <c r="I101" s="321" t="str">
        <f>A2</f>
        <v>BJELOVAR, POLJANA DR. FRANJE TUĐMANA 7</v>
      </c>
      <c r="J101" s="321"/>
      <c r="K101" s="321"/>
      <c r="L101" s="321"/>
      <c r="M101" s="7"/>
      <c r="N101" s="7"/>
      <c r="O101" s="7"/>
      <c r="P101" s="27" t="str">
        <f>H101</f>
        <v>str.4</v>
      </c>
    </row>
    <row r="102" spans="1:16" x14ac:dyDescent="0.25">
      <c r="A102" s="61"/>
      <c r="B102" s="61"/>
      <c r="C102" s="61"/>
      <c r="D102" s="61"/>
      <c r="H102" s="27"/>
      <c r="I102" s="61"/>
      <c r="J102" s="61"/>
      <c r="K102" s="61"/>
      <c r="L102" s="61"/>
      <c r="M102" s="7"/>
      <c r="N102" s="7"/>
      <c r="O102" s="7"/>
      <c r="P102" s="27"/>
    </row>
    <row r="103" spans="1:16" ht="15.75" x14ac:dyDescent="0.3">
      <c r="A103" s="60"/>
      <c r="B103" s="316" t="str">
        <f>B5</f>
        <v>IZVJEŠTAJ O IZVRŠENJU FINANCIJSKOG PLANA  I - XII 2025.</v>
      </c>
      <c r="C103" s="316"/>
      <c r="D103" s="316"/>
      <c r="E103" s="316"/>
      <c r="F103" s="316"/>
      <c r="G103" s="316"/>
      <c r="H103" s="316"/>
      <c r="I103" s="60"/>
      <c r="J103" s="316" t="str">
        <f>B5</f>
        <v>IZVJEŠTAJ O IZVRŠENJU FINANCIJSKOG PLANA  I - XII 2025.</v>
      </c>
      <c r="K103" s="316"/>
      <c r="L103" s="316"/>
      <c r="M103" s="316"/>
      <c r="N103" s="316"/>
      <c r="O103" s="316"/>
      <c r="P103" s="316"/>
    </row>
    <row r="104" spans="1:16" x14ac:dyDescent="0.25">
      <c r="I104" s="1"/>
      <c r="J104" s="3"/>
      <c r="K104" s="7"/>
      <c r="L104" s="7"/>
      <c r="M104" s="7"/>
      <c r="N104" s="7"/>
      <c r="O104" s="7"/>
      <c r="P104" s="7"/>
    </row>
    <row r="105" spans="1:16" ht="15" customHeight="1" x14ac:dyDescent="0.25">
      <c r="A105" s="4"/>
      <c r="B105" s="5"/>
      <c r="C105" s="33" t="str">
        <f t="shared" ref="C105:E106" si="51">C7</f>
        <v>IZVRŠENO</v>
      </c>
      <c r="D105" s="33" t="str">
        <f t="shared" si="51"/>
        <v>PLAN</v>
      </c>
      <c r="E105" s="33" t="str">
        <f t="shared" si="51"/>
        <v>IZVRŠENO</v>
      </c>
      <c r="G105" s="38" t="str">
        <f>G7</f>
        <v>INDEKS</v>
      </c>
      <c r="H105" s="29" t="str">
        <f>H7</f>
        <v xml:space="preserve">INDEKS </v>
      </c>
      <c r="I105" s="4"/>
      <c r="J105" s="5"/>
      <c r="K105" s="317" t="s">
        <v>126</v>
      </c>
      <c r="L105" s="318"/>
      <c r="M105" s="317" t="s">
        <v>128</v>
      </c>
      <c r="N105" s="319"/>
      <c r="O105" s="319"/>
      <c r="P105" s="318"/>
    </row>
    <row r="106" spans="1:16" x14ac:dyDescent="0.25">
      <c r="A106" s="66" t="s">
        <v>5</v>
      </c>
      <c r="B106" s="66" t="s">
        <v>6</v>
      </c>
      <c r="C106" s="34" t="str">
        <f t="shared" si="51"/>
        <v>I - XII 2024.</v>
      </c>
      <c r="D106" s="34" t="str">
        <f t="shared" si="51"/>
        <v>2025.</v>
      </c>
      <c r="E106" s="34" t="str">
        <f t="shared" si="51"/>
        <v>I - XII 2025.</v>
      </c>
      <c r="G106" s="39" t="str">
        <f>G8</f>
        <v>2025/2024.</v>
      </c>
      <c r="H106" s="35" t="str">
        <f>H8</f>
        <v>IZVR / PLAN</v>
      </c>
      <c r="I106" s="66" t="s">
        <v>5</v>
      </c>
      <c r="J106" s="66" t="s">
        <v>6</v>
      </c>
      <c r="K106" s="35" t="str">
        <f t="shared" ref="K106:P106" si="52">K8</f>
        <v>511 / DRŽ.PROR.</v>
      </c>
      <c r="L106" s="35" t="str">
        <f t="shared" si="52"/>
        <v>122 / DEC</v>
      </c>
      <c r="M106" s="35" t="str">
        <f t="shared" si="52"/>
        <v>45 / UPLATE ROD.</v>
      </c>
      <c r="N106" s="35" t="str">
        <f t="shared" si="52"/>
        <v>32 / VLASTITI</v>
      </c>
      <c r="O106" s="35" t="str">
        <f t="shared" si="52"/>
        <v>49 / VIŠAK</v>
      </c>
      <c r="P106" s="35" t="str">
        <f t="shared" si="52"/>
        <v>OSTALO</v>
      </c>
    </row>
    <row r="107" spans="1:16" x14ac:dyDescent="0.25">
      <c r="A107" s="82">
        <v>322</v>
      </c>
      <c r="B107" s="83" t="s">
        <v>51</v>
      </c>
      <c r="C107" s="64">
        <f>C83+C85+C89+C94+C96+C98</f>
        <v>253938.09</v>
      </c>
      <c r="D107" s="64">
        <v>308246</v>
      </c>
      <c r="E107" s="64">
        <f>E83+E85+E89+E94+E96+E98</f>
        <v>236308.04</v>
      </c>
      <c r="F107" s="19" t="e">
        <f>F96+#REF!+F101+F103+F105</f>
        <v>#REF!</v>
      </c>
      <c r="G107" s="84">
        <f>IF(C107&lt;&gt;0,E107/C107*100,0)</f>
        <v>93.057343228816123</v>
      </c>
      <c r="H107" s="84">
        <f>IF(D107&lt;&gt;0,E107/D107*100,0)</f>
        <v>76.662159444080373</v>
      </c>
      <c r="I107" s="82">
        <v>322</v>
      </c>
      <c r="J107" s="83" t="s">
        <v>51</v>
      </c>
      <c r="K107" s="64">
        <f t="shared" ref="K107:P107" si="53">K83+K85+K89+K94+K96+K98</f>
        <v>1164.8200000000002</v>
      </c>
      <c r="L107" s="64">
        <f t="shared" si="53"/>
        <v>182347.6</v>
      </c>
      <c r="M107" s="64">
        <f t="shared" si="53"/>
        <v>48038.94</v>
      </c>
      <c r="N107" s="64">
        <f t="shared" si="53"/>
        <v>4032.0299999999997</v>
      </c>
      <c r="O107" s="64">
        <f t="shared" si="53"/>
        <v>724.65000000000009</v>
      </c>
      <c r="P107" s="64">
        <f t="shared" si="53"/>
        <v>0</v>
      </c>
    </row>
    <row r="108" spans="1:16" x14ac:dyDescent="0.25">
      <c r="A108" s="13">
        <v>323111</v>
      </c>
      <c r="B108" s="14" t="s">
        <v>52</v>
      </c>
      <c r="C108" s="12">
        <v>2434.94</v>
      </c>
      <c r="D108" s="12"/>
      <c r="E108" s="12">
        <v>2443.3000000000002</v>
      </c>
      <c r="G108" s="40">
        <f>IF(C108&lt;&gt;0,E108/C108*100,0)</f>
        <v>100.34333494870511</v>
      </c>
      <c r="H108" s="40">
        <f>IF(D108&lt;&gt;0,E108/D108*100,0)</f>
        <v>0</v>
      </c>
      <c r="I108" s="13">
        <v>323111</v>
      </c>
      <c r="J108" s="14" t="s">
        <v>52</v>
      </c>
      <c r="K108" s="12"/>
      <c r="L108" s="12"/>
      <c r="M108" s="12">
        <v>2443.3000000000002</v>
      </c>
      <c r="N108" s="12"/>
      <c r="O108" s="12"/>
      <c r="P108" s="12">
        <f>E108-SUM(K108:O108)</f>
        <v>0</v>
      </c>
    </row>
    <row r="109" spans="1:16" x14ac:dyDescent="0.25">
      <c r="A109" s="21">
        <v>323121</v>
      </c>
      <c r="B109" s="14" t="s">
        <v>53</v>
      </c>
      <c r="C109" s="12">
        <v>1093.06</v>
      </c>
      <c r="D109" s="12"/>
      <c r="E109" s="12">
        <v>1135.4000000000001</v>
      </c>
      <c r="F109" s="11">
        <f>F108</f>
        <v>0</v>
      </c>
      <c r="G109" s="40">
        <f>IF(C109&lt;&gt;0,E109/C109*100,0)</f>
        <v>103.87352935794927</v>
      </c>
      <c r="H109" s="40">
        <f>IF(D109&lt;&gt;0,E109/D109*100,0)</f>
        <v>0</v>
      </c>
      <c r="I109" s="21">
        <v>323121</v>
      </c>
      <c r="J109" s="14" t="s">
        <v>53</v>
      </c>
      <c r="K109" s="12"/>
      <c r="L109" s="12"/>
      <c r="M109" s="12">
        <v>1135.4000000000001</v>
      </c>
      <c r="N109" s="12"/>
      <c r="O109" s="12"/>
      <c r="P109" s="12">
        <f t="shared" ref="P109:P132" si="54">E109-SUM(K109:O109)</f>
        <v>0</v>
      </c>
    </row>
    <row r="110" spans="1:16" x14ac:dyDescent="0.25">
      <c r="A110" s="4">
        <v>323131</v>
      </c>
      <c r="B110" s="5" t="s">
        <v>54</v>
      </c>
      <c r="C110" s="8">
        <v>451.19</v>
      </c>
      <c r="D110" s="8"/>
      <c r="E110" s="8">
        <v>626.89</v>
      </c>
      <c r="G110" s="40">
        <f>IF(C110&lt;&gt;0,E110/C110*100,0)</f>
        <v>138.94146590128327</v>
      </c>
      <c r="H110" s="40">
        <f>IF(D110&lt;&gt;0,E110/D110*100,0)</f>
        <v>0</v>
      </c>
      <c r="I110" s="4">
        <v>323131</v>
      </c>
      <c r="J110" s="5" t="s">
        <v>54</v>
      </c>
      <c r="K110" s="12"/>
      <c r="L110" s="12"/>
      <c r="M110" s="12">
        <v>626.89</v>
      </c>
      <c r="N110" s="12"/>
      <c r="O110" s="12"/>
      <c r="P110" s="12">
        <f t="shared" si="54"/>
        <v>0</v>
      </c>
    </row>
    <row r="111" spans="1:16" x14ac:dyDescent="0.25">
      <c r="A111" s="13">
        <v>323191</v>
      </c>
      <c r="B111" s="14" t="s">
        <v>55</v>
      </c>
      <c r="C111" s="12">
        <v>3242.9</v>
      </c>
      <c r="D111" s="12"/>
      <c r="E111" s="12">
        <v>3178.05</v>
      </c>
      <c r="G111" s="40">
        <f>IF(C111&lt;&gt;0,E111/C111*100,0)</f>
        <v>98.000246692774979</v>
      </c>
      <c r="H111" s="40">
        <f>IF(D111&lt;&gt;0,E111/D111*100,0)</f>
        <v>0</v>
      </c>
      <c r="I111" s="13">
        <v>323191</v>
      </c>
      <c r="J111" s="14" t="s">
        <v>55</v>
      </c>
      <c r="K111" s="12"/>
      <c r="L111" s="12"/>
      <c r="M111" s="12">
        <v>3178.05</v>
      </c>
      <c r="N111" s="12"/>
      <c r="O111" s="12"/>
      <c r="P111" s="12">
        <f t="shared" si="54"/>
        <v>0</v>
      </c>
    </row>
    <row r="112" spans="1:16" s="2" customFormat="1" x14ac:dyDescent="0.25">
      <c r="A112" s="68">
        <v>3231</v>
      </c>
      <c r="B112" s="70" t="s">
        <v>146</v>
      </c>
      <c r="C112" s="78">
        <f>SUM(C108:C111)</f>
        <v>7222.09</v>
      </c>
      <c r="D112" s="78">
        <f t="shared" ref="D112:E112" si="55">SUM(D108:D111)</f>
        <v>0</v>
      </c>
      <c r="E112" s="78">
        <f t="shared" si="55"/>
        <v>7383.64</v>
      </c>
      <c r="F112" s="19"/>
      <c r="G112" s="40">
        <f t="shared" ref="G112:G132" si="56">IF(C112&lt;&gt;0,E112/C112*100,0)</f>
        <v>102.23688710608702</v>
      </c>
      <c r="H112" s="40">
        <f t="shared" ref="H112:H132" si="57">IF(D112&lt;&gt;0,E112/D112*100,0)</f>
        <v>0</v>
      </c>
      <c r="I112" s="68">
        <v>3231</v>
      </c>
      <c r="J112" s="70" t="s">
        <v>146</v>
      </c>
      <c r="K112" s="78">
        <f>SUM(K108:K111)</f>
        <v>0</v>
      </c>
      <c r="L112" s="78">
        <f t="shared" ref="L112:P112" si="58">SUM(L108:L111)</f>
        <v>0</v>
      </c>
      <c r="M112" s="78">
        <f t="shared" si="58"/>
        <v>7383.64</v>
      </c>
      <c r="N112" s="78">
        <f t="shared" si="58"/>
        <v>0</v>
      </c>
      <c r="O112" s="78">
        <f t="shared" si="58"/>
        <v>0</v>
      </c>
      <c r="P112" s="78">
        <f t="shared" si="58"/>
        <v>0</v>
      </c>
    </row>
    <row r="113" spans="1:16" x14ac:dyDescent="0.25">
      <c r="A113" s="13">
        <v>323211</v>
      </c>
      <c r="B113" s="14" t="s">
        <v>56</v>
      </c>
      <c r="C113" s="12">
        <v>11169.04</v>
      </c>
      <c r="D113" s="12"/>
      <c r="E113" s="12">
        <v>17924.82</v>
      </c>
      <c r="G113" s="40">
        <f t="shared" si="56"/>
        <v>160.48666671441768</v>
      </c>
      <c r="H113" s="40">
        <f t="shared" si="57"/>
        <v>0</v>
      </c>
      <c r="I113" s="13">
        <v>323211</v>
      </c>
      <c r="J113" s="14" t="s">
        <v>56</v>
      </c>
      <c r="K113" s="28"/>
      <c r="L113" s="28">
        <v>530.91999999999996</v>
      </c>
      <c r="M113" s="28">
        <v>3563.65</v>
      </c>
      <c r="N113" s="28"/>
      <c r="O113" s="28">
        <v>13830.25</v>
      </c>
      <c r="P113" s="12">
        <f t="shared" si="54"/>
        <v>0</v>
      </c>
    </row>
    <row r="114" spans="1:16" s="22" customFormat="1" x14ac:dyDescent="0.25">
      <c r="A114" s="21">
        <v>323221</v>
      </c>
      <c r="B114" s="14" t="s">
        <v>57</v>
      </c>
      <c r="C114" s="12">
        <v>10181.6</v>
      </c>
      <c r="D114" s="12"/>
      <c r="E114" s="12">
        <v>12611.9</v>
      </c>
      <c r="F114" s="11"/>
      <c r="G114" s="40">
        <f t="shared" si="56"/>
        <v>123.86952934705744</v>
      </c>
      <c r="H114" s="40">
        <f t="shared" si="57"/>
        <v>0</v>
      </c>
      <c r="I114" s="21">
        <v>323221</v>
      </c>
      <c r="J114" s="14" t="s">
        <v>57</v>
      </c>
      <c r="K114" s="12"/>
      <c r="L114" s="12">
        <v>2225.9</v>
      </c>
      <c r="M114" s="12">
        <v>7975.2</v>
      </c>
      <c r="N114" s="12"/>
      <c r="O114" s="12">
        <v>2410.8000000000002</v>
      </c>
      <c r="P114" s="12">
        <f t="shared" si="54"/>
        <v>0</v>
      </c>
    </row>
    <row r="115" spans="1:16" s="22" customFormat="1" x14ac:dyDescent="0.25">
      <c r="A115" s="21">
        <v>323231</v>
      </c>
      <c r="B115" s="14" t="s">
        <v>373</v>
      </c>
      <c r="C115" s="12">
        <v>16</v>
      </c>
      <c r="D115" s="12"/>
      <c r="E115" s="12">
        <v>368.34</v>
      </c>
      <c r="F115" s="11"/>
      <c r="G115" s="40">
        <f t="shared" si="56"/>
        <v>2302.125</v>
      </c>
      <c r="H115" s="40">
        <f t="shared" si="57"/>
        <v>0</v>
      </c>
      <c r="I115" s="21">
        <v>323231</v>
      </c>
      <c r="J115" s="14" t="s">
        <v>373</v>
      </c>
      <c r="K115" s="12"/>
      <c r="L115" s="12"/>
      <c r="M115" s="12">
        <v>368.34</v>
      </c>
      <c r="N115" s="12"/>
      <c r="O115" s="12"/>
      <c r="P115" s="12">
        <f t="shared" si="54"/>
        <v>0</v>
      </c>
    </row>
    <row r="116" spans="1:16" s="2" customFormat="1" x14ac:dyDescent="0.25">
      <c r="A116" s="15">
        <v>3232</v>
      </c>
      <c r="B116" s="16" t="s">
        <v>58</v>
      </c>
      <c r="C116" s="17">
        <f>SUM(C113:C115)</f>
        <v>21366.639999999999</v>
      </c>
      <c r="D116" s="17">
        <f t="shared" ref="D116:E116" si="59">SUM(D113:D115)</f>
        <v>0</v>
      </c>
      <c r="E116" s="17">
        <f t="shared" si="59"/>
        <v>30905.06</v>
      </c>
      <c r="F116" s="19">
        <f>F113+F114+F115</f>
        <v>0</v>
      </c>
      <c r="G116" s="41">
        <f t="shared" si="56"/>
        <v>144.64164697865459</v>
      </c>
      <c r="H116" s="41">
        <f t="shared" si="57"/>
        <v>0</v>
      </c>
      <c r="I116" s="15">
        <v>3232</v>
      </c>
      <c r="J116" s="16" t="s">
        <v>58</v>
      </c>
      <c r="K116" s="17">
        <f>SUM(K113:K115)</f>
        <v>0</v>
      </c>
      <c r="L116" s="17">
        <f t="shared" ref="L116:P116" si="60">SUM(L113:L115)</f>
        <v>2756.82</v>
      </c>
      <c r="M116" s="17">
        <f t="shared" si="60"/>
        <v>11907.19</v>
      </c>
      <c r="N116" s="17">
        <f t="shared" si="60"/>
        <v>0</v>
      </c>
      <c r="O116" s="17">
        <f t="shared" si="60"/>
        <v>16241.05</v>
      </c>
      <c r="P116" s="17">
        <f t="shared" si="60"/>
        <v>0</v>
      </c>
    </row>
    <row r="117" spans="1:16" s="22" customFormat="1" x14ac:dyDescent="0.25">
      <c r="A117" s="21">
        <v>323311</v>
      </c>
      <c r="B117" s="14" t="s">
        <v>144</v>
      </c>
      <c r="C117" s="12">
        <v>1128.8499999999999</v>
      </c>
      <c r="D117" s="62"/>
      <c r="E117" s="12">
        <v>248.85</v>
      </c>
      <c r="F117" s="11"/>
      <c r="G117" s="40">
        <f t="shared" si="56"/>
        <v>22.044558621606061</v>
      </c>
      <c r="H117" s="41">
        <f t="shared" si="57"/>
        <v>0</v>
      </c>
      <c r="I117" s="21">
        <v>323311</v>
      </c>
      <c r="J117" s="14" t="s">
        <v>144</v>
      </c>
      <c r="K117" s="12"/>
      <c r="L117" s="12"/>
      <c r="M117" s="12">
        <v>248.85</v>
      </c>
      <c r="N117" s="12"/>
      <c r="O117" s="12"/>
      <c r="P117" s="12">
        <f t="shared" si="54"/>
        <v>0</v>
      </c>
    </row>
    <row r="118" spans="1:16" x14ac:dyDescent="0.25">
      <c r="A118" s="13">
        <v>323391</v>
      </c>
      <c r="B118" s="14" t="s">
        <v>59</v>
      </c>
      <c r="C118" s="12"/>
      <c r="D118" s="12"/>
      <c r="E118" s="12"/>
      <c r="G118" s="40">
        <f t="shared" si="56"/>
        <v>0</v>
      </c>
      <c r="H118" s="40">
        <f t="shared" si="57"/>
        <v>0</v>
      </c>
      <c r="I118" s="13">
        <v>323391</v>
      </c>
      <c r="J118" s="14" t="s">
        <v>59</v>
      </c>
      <c r="K118" s="12"/>
      <c r="L118" s="12"/>
      <c r="M118" s="12"/>
      <c r="N118" s="12"/>
      <c r="O118" s="12"/>
      <c r="P118" s="12">
        <f t="shared" si="54"/>
        <v>0</v>
      </c>
    </row>
    <row r="119" spans="1:16" s="2" customFormat="1" x14ac:dyDescent="0.25">
      <c r="A119" s="15">
        <v>3233</v>
      </c>
      <c r="B119" s="16" t="s">
        <v>60</v>
      </c>
      <c r="C119" s="17">
        <f>SUM(C117:C118)</f>
        <v>1128.8499999999999</v>
      </c>
      <c r="D119" s="17">
        <f>SUM(D117:D118)</f>
        <v>0</v>
      </c>
      <c r="E119" s="17">
        <f>SUM(E117:E118)</f>
        <v>248.85</v>
      </c>
      <c r="F119" s="19" t="e">
        <f>#REF!+F118</f>
        <v>#REF!</v>
      </c>
      <c r="G119" s="41">
        <f t="shared" si="56"/>
        <v>22.044558621606061</v>
      </c>
      <c r="H119" s="41">
        <f t="shared" si="57"/>
        <v>0</v>
      </c>
      <c r="I119" s="15">
        <v>3233</v>
      </c>
      <c r="J119" s="16" t="s">
        <v>60</v>
      </c>
      <c r="K119" s="17">
        <f t="shared" ref="K119:P119" si="61">SUM(K117:K118)</f>
        <v>0</v>
      </c>
      <c r="L119" s="17">
        <f t="shared" si="61"/>
        <v>0</v>
      </c>
      <c r="M119" s="17">
        <f t="shared" si="61"/>
        <v>248.85</v>
      </c>
      <c r="N119" s="17">
        <f t="shared" si="61"/>
        <v>0</v>
      </c>
      <c r="O119" s="17">
        <f t="shared" si="61"/>
        <v>0</v>
      </c>
      <c r="P119" s="17">
        <f t="shared" si="61"/>
        <v>0</v>
      </c>
    </row>
    <row r="120" spans="1:16" x14ac:dyDescent="0.25">
      <c r="A120" s="13">
        <v>323411</v>
      </c>
      <c r="B120" s="14" t="s">
        <v>61</v>
      </c>
      <c r="C120" s="12">
        <v>11756.62</v>
      </c>
      <c r="D120" s="12"/>
      <c r="E120" s="12">
        <v>12456.24</v>
      </c>
      <c r="G120" s="40">
        <f t="shared" si="56"/>
        <v>105.95086002609592</v>
      </c>
      <c r="H120" s="40">
        <f t="shared" si="57"/>
        <v>0</v>
      </c>
      <c r="I120" s="13">
        <v>323411</v>
      </c>
      <c r="J120" s="14" t="s">
        <v>61</v>
      </c>
      <c r="K120" s="12"/>
      <c r="L120" s="12">
        <v>9647.27</v>
      </c>
      <c r="M120" s="12">
        <v>2808.97</v>
      </c>
      <c r="N120" s="12"/>
      <c r="O120" s="12"/>
      <c r="P120" s="12">
        <f t="shared" si="54"/>
        <v>0</v>
      </c>
    </row>
    <row r="121" spans="1:16" s="22" customFormat="1" x14ac:dyDescent="0.25">
      <c r="A121" s="21">
        <v>323421</v>
      </c>
      <c r="B121" s="14" t="s">
        <v>62</v>
      </c>
      <c r="C121" s="12">
        <v>4621.7299999999996</v>
      </c>
      <c r="D121" s="12"/>
      <c r="E121" s="12">
        <v>4752.41</v>
      </c>
      <c r="F121" s="11"/>
      <c r="G121" s="40">
        <f t="shared" si="56"/>
        <v>102.82751264137022</v>
      </c>
      <c r="H121" s="40">
        <f t="shared" si="57"/>
        <v>0</v>
      </c>
      <c r="I121" s="21">
        <v>323421</v>
      </c>
      <c r="J121" s="14" t="s">
        <v>62</v>
      </c>
      <c r="K121" s="12"/>
      <c r="L121" s="12">
        <v>4286.59</v>
      </c>
      <c r="M121" s="12">
        <v>465.82</v>
      </c>
      <c r="N121" s="12"/>
      <c r="O121" s="12"/>
      <c r="P121" s="12">
        <f t="shared" si="54"/>
        <v>0</v>
      </c>
    </row>
    <row r="122" spans="1:16" s="22" customFormat="1" x14ac:dyDescent="0.25">
      <c r="A122" s="21">
        <v>323431</v>
      </c>
      <c r="B122" s="14" t="s">
        <v>374</v>
      </c>
      <c r="C122" s="12">
        <v>57.57</v>
      </c>
      <c r="D122" s="12"/>
      <c r="E122" s="12">
        <v>114.22</v>
      </c>
      <c r="F122" s="11"/>
      <c r="G122" s="40">
        <f t="shared" si="56"/>
        <v>198.40194545770368</v>
      </c>
      <c r="H122" s="40">
        <f t="shared" si="57"/>
        <v>0</v>
      </c>
      <c r="I122" s="21">
        <v>323431</v>
      </c>
      <c r="J122" s="14" t="s">
        <v>374</v>
      </c>
      <c r="K122" s="12"/>
      <c r="L122" s="12"/>
      <c r="M122" s="12">
        <v>114.22</v>
      </c>
      <c r="N122" s="12"/>
      <c r="O122" s="12"/>
      <c r="P122" s="12">
        <f t="shared" si="54"/>
        <v>0</v>
      </c>
    </row>
    <row r="123" spans="1:16" s="22" customFormat="1" x14ac:dyDescent="0.25">
      <c r="A123" s="21">
        <v>323441</v>
      </c>
      <c r="B123" s="14" t="s">
        <v>362</v>
      </c>
      <c r="C123" s="12">
        <v>425.75</v>
      </c>
      <c r="D123" s="12"/>
      <c r="E123" s="12">
        <v>374.75</v>
      </c>
      <c r="F123" s="11"/>
      <c r="G123" s="40">
        <f t="shared" si="56"/>
        <v>88.021139166177335</v>
      </c>
      <c r="H123" s="40">
        <f t="shared" si="57"/>
        <v>0</v>
      </c>
      <c r="I123" s="21">
        <v>323441</v>
      </c>
      <c r="J123" s="14" t="s">
        <v>362</v>
      </c>
      <c r="K123" s="12"/>
      <c r="L123" s="12">
        <v>138.75</v>
      </c>
      <c r="M123" s="12">
        <v>236</v>
      </c>
      <c r="N123" s="12"/>
      <c r="O123" s="12"/>
      <c r="P123" s="12">
        <f t="shared" si="54"/>
        <v>0</v>
      </c>
    </row>
    <row r="124" spans="1:16" x14ac:dyDescent="0.25">
      <c r="A124" s="21">
        <v>323491</v>
      </c>
      <c r="B124" s="14" t="s">
        <v>63</v>
      </c>
      <c r="C124" s="12">
        <v>5889.82</v>
      </c>
      <c r="D124" s="12"/>
      <c r="E124" s="12">
        <v>5589.37</v>
      </c>
      <c r="G124" s="40">
        <f t="shared" si="56"/>
        <v>94.898825430997888</v>
      </c>
      <c r="H124" s="40">
        <f t="shared" si="57"/>
        <v>0</v>
      </c>
      <c r="I124" s="21">
        <v>323491</v>
      </c>
      <c r="J124" s="14" t="s">
        <v>63</v>
      </c>
      <c r="K124" s="12"/>
      <c r="L124" s="12">
        <v>4355.1000000000004</v>
      </c>
      <c r="M124" s="12">
        <v>1234.27</v>
      </c>
      <c r="N124" s="12"/>
      <c r="O124" s="12"/>
      <c r="P124" s="12">
        <f t="shared" si="54"/>
        <v>0</v>
      </c>
    </row>
    <row r="125" spans="1:16" s="2" customFormat="1" x14ac:dyDescent="0.25">
      <c r="A125" s="15">
        <v>3234</v>
      </c>
      <c r="B125" s="16" t="s">
        <v>64</v>
      </c>
      <c r="C125" s="17">
        <f>SUM(C120:C124)</f>
        <v>22751.49</v>
      </c>
      <c r="D125" s="17">
        <f>SUM(D120:D124)</f>
        <v>0</v>
      </c>
      <c r="E125" s="17">
        <f>SUM(E120:E124)</f>
        <v>23286.99</v>
      </c>
      <c r="F125" s="19">
        <f>SUM(F120:F124)</f>
        <v>0</v>
      </c>
      <c r="G125" s="41">
        <f t="shared" si="56"/>
        <v>102.35369199995252</v>
      </c>
      <c r="H125" s="41">
        <f t="shared" si="57"/>
        <v>0</v>
      </c>
      <c r="I125" s="15">
        <v>3234</v>
      </c>
      <c r="J125" s="16" t="s">
        <v>64</v>
      </c>
      <c r="K125" s="17">
        <f t="shared" ref="K125:P125" si="62">SUM(K120:K124)</f>
        <v>0</v>
      </c>
      <c r="L125" s="17">
        <f t="shared" si="62"/>
        <v>18427.71</v>
      </c>
      <c r="M125" s="17">
        <f t="shared" si="62"/>
        <v>4859.28</v>
      </c>
      <c r="N125" s="17">
        <f t="shared" si="62"/>
        <v>0</v>
      </c>
      <c r="O125" s="17">
        <f t="shared" si="62"/>
        <v>0</v>
      </c>
      <c r="P125" s="17">
        <f t="shared" si="62"/>
        <v>0</v>
      </c>
    </row>
    <row r="126" spans="1:16" s="22" customFormat="1" x14ac:dyDescent="0.25">
      <c r="A126" s="21">
        <v>323521</v>
      </c>
      <c r="B126" s="14" t="s">
        <v>65</v>
      </c>
      <c r="C126" s="12">
        <v>3661.2</v>
      </c>
      <c r="D126" s="12"/>
      <c r="E126" s="12">
        <v>2128.62</v>
      </c>
      <c r="F126" s="11"/>
      <c r="G126" s="40">
        <f t="shared" si="56"/>
        <v>58.139954113405445</v>
      </c>
      <c r="H126" s="40">
        <f t="shared" si="57"/>
        <v>0</v>
      </c>
      <c r="I126" s="21">
        <v>323521</v>
      </c>
      <c r="J126" s="14" t="s">
        <v>65</v>
      </c>
      <c r="K126" s="12"/>
      <c r="L126" s="12"/>
      <c r="M126" s="12">
        <v>1237.04</v>
      </c>
      <c r="N126" s="12">
        <v>891.58</v>
      </c>
      <c r="O126" s="12"/>
      <c r="P126" s="12">
        <f t="shared" si="54"/>
        <v>0</v>
      </c>
    </row>
    <row r="127" spans="1:16" s="22" customFormat="1" x14ac:dyDescent="0.25">
      <c r="A127" s="21">
        <v>323531</v>
      </c>
      <c r="B127" s="14" t="s">
        <v>339</v>
      </c>
      <c r="C127" s="12">
        <v>1997.92</v>
      </c>
      <c r="D127" s="12"/>
      <c r="E127" s="12">
        <v>1448.77</v>
      </c>
      <c r="F127" s="11"/>
      <c r="G127" s="40">
        <f t="shared" si="56"/>
        <v>72.513914471049887</v>
      </c>
      <c r="H127" s="40">
        <f t="shared" si="57"/>
        <v>0</v>
      </c>
      <c r="I127" s="21">
        <v>323531</v>
      </c>
      <c r="J127" s="14" t="s">
        <v>339</v>
      </c>
      <c r="K127" s="12"/>
      <c r="L127" s="12"/>
      <c r="M127" s="12">
        <v>1448.77</v>
      </c>
      <c r="N127" s="12"/>
      <c r="O127" s="12"/>
      <c r="P127" s="12">
        <f t="shared" si="54"/>
        <v>0</v>
      </c>
    </row>
    <row r="128" spans="1:16" s="2" customFormat="1" x14ac:dyDescent="0.25">
      <c r="A128" s="15">
        <v>3235</v>
      </c>
      <c r="B128" s="16" t="s">
        <v>66</v>
      </c>
      <c r="C128" s="17">
        <f>SUM(C126:C127)</f>
        <v>5659.12</v>
      </c>
      <c r="D128" s="17">
        <f>SUM(D126:D127)</f>
        <v>0</v>
      </c>
      <c r="E128" s="17">
        <f>SUM(E126:E127)</f>
        <v>3577.39</v>
      </c>
      <c r="F128" s="19" t="e">
        <f>F126+#REF!</f>
        <v>#REF!</v>
      </c>
      <c r="G128" s="41">
        <f t="shared" si="56"/>
        <v>63.214598736199271</v>
      </c>
      <c r="H128" s="41">
        <f t="shared" si="57"/>
        <v>0</v>
      </c>
      <c r="I128" s="15">
        <v>3235</v>
      </c>
      <c r="J128" s="16" t="s">
        <v>66</v>
      </c>
      <c r="K128" s="17">
        <f t="shared" ref="K128:P128" si="63">SUM(K126:K127)</f>
        <v>0</v>
      </c>
      <c r="L128" s="17">
        <f t="shared" si="63"/>
        <v>0</v>
      </c>
      <c r="M128" s="17">
        <f t="shared" si="63"/>
        <v>2685.81</v>
      </c>
      <c r="N128" s="17">
        <f t="shared" si="63"/>
        <v>891.58</v>
      </c>
      <c r="O128" s="17">
        <f t="shared" si="63"/>
        <v>0</v>
      </c>
      <c r="P128" s="17">
        <f t="shared" si="63"/>
        <v>0</v>
      </c>
    </row>
    <row r="129" spans="1:16" s="22" customFormat="1" x14ac:dyDescent="0.25">
      <c r="A129" s="21">
        <v>323611</v>
      </c>
      <c r="B129" s="14" t="s">
        <v>67</v>
      </c>
      <c r="C129" s="12">
        <v>3468.7</v>
      </c>
      <c r="D129" s="12"/>
      <c r="E129" s="12">
        <v>2716.8</v>
      </c>
      <c r="F129" s="11"/>
      <c r="G129" s="40">
        <f t="shared" si="56"/>
        <v>78.323291146539049</v>
      </c>
      <c r="H129" s="40">
        <f t="shared" si="57"/>
        <v>0</v>
      </c>
      <c r="I129" s="21">
        <v>323611</v>
      </c>
      <c r="J129" s="14" t="s">
        <v>67</v>
      </c>
      <c r="K129" s="12"/>
      <c r="L129" s="12"/>
      <c r="M129" s="12">
        <v>2716.8</v>
      </c>
      <c r="N129" s="12"/>
      <c r="O129" s="12"/>
      <c r="P129" s="12">
        <f t="shared" si="54"/>
        <v>0</v>
      </c>
    </row>
    <row r="130" spans="1:16" s="22" customFormat="1" x14ac:dyDescent="0.25">
      <c r="A130" s="21">
        <v>323631</v>
      </c>
      <c r="B130" s="14" t="s">
        <v>363</v>
      </c>
      <c r="C130" s="12">
        <v>367</v>
      </c>
      <c r="D130" s="12"/>
      <c r="E130" s="12">
        <v>593.4</v>
      </c>
      <c r="F130" s="11"/>
      <c r="G130" s="40">
        <f t="shared" si="56"/>
        <v>161.68937329700273</v>
      </c>
      <c r="H130" s="40">
        <f t="shared" si="57"/>
        <v>0</v>
      </c>
      <c r="I130" s="21">
        <v>323631</v>
      </c>
      <c r="J130" s="14" t="s">
        <v>363</v>
      </c>
      <c r="K130" s="12"/>
      <c r="L130" s="12"/>
      <c r="M130" s="12">
        <v>593.4</v>
      </c>
      <c r="N130" s="12"/>
      <c r="O130" s="12"/>
      <c r="P130" s="12">
        <f t="shared" si="54"/>
        <v>0</v>
      </c>
    </row>
    <row r="131" spans="1:16" s="2" customFormat="1" x14ac:dyDescent="0.25">
      <c r="A131" s="15">
        <v>3236</v>
      </c>
      <c r="B131" s="16" t="s">
        <v>68</v>
      </c>
      <c r="C131" s="17">
        <f>SUM(C129:C130)</f>
        <v>3835.7</v>
      </c>
      <c r="D131" s="17">
        <f t="shared" ref="D131:E131" si="64">SUM(D129:D130)</f>
        <v>0</v>
      </c>
      <c r="E131" s="17">
        <f t="shared" si="64"/>
        <v>3310.2000000000003</v>
      </c>
      <c r="F131" s="19">
        <f>F129</f>
        <v>0</v>
      </c>
      <c r="G131" s="41">
        <f t="shared" si="56"/>
        <v>86.299762755168558</v>
      </c>
      <c r="H131" s="41">
        <f t="shared" si="57"/>
        <v>0</v>
      </c>
      <c r="I131" s="15">
        <v>3236</v>
      </c>
      <c r="J131" s="16" t="s">
        <v>68</v>
      </c>
      <c r="K131" s="17">
        <f>SUM(K129:K130)</f>
        <v>0</v>
      </c>
      <c r="L131" s="17">
        <f t="shared" ref="L131:P131" si="65">SUM(L129:L130)</f>
        <v>0</v>
      </c>
      <c r="M131" s="17">
        <f t="shared" si="65"/>
        <v>3310.2000000000003</v>
      </c>
      <c r="N131" s="17">
        <f t="shared" si="65"/>
        <v>0</v>
      </c>
      <c r="O131" s="17">
        <f t="shared" si="65"/>
        <v>0</v>
      </c>
      <c r="P131" s="17">
        <f t="shared" si="65"/>
        <v>0</v>
      </c>
    </row>
    <row r="132" spans="1:16" s="22" customFormat="1" x14ac:dyDescent="0.25">
      <c r="A132" s="21">
        <v>323711</v>
      </c>
      <c r="B132" s="14" t="s">
        <v>69</v>
      </c>
      <c r="C132" s="12"/>
      <c r="D132" s="12"/>
      <c r="E132" s="12"/>
      <c r="F132" s="90"/>
      <c r="G132" s="40">
        <f t="shared" si="56"/>
        <v>0</v>
      </c>
      <c r="H132" s="40">
        <f t="shared" si="57"/>
        <v>0</v>
      </c>
      <c r="I132" s="21">
        <v>323711</v>
      </c>
      <c r="J132" s="14" t="s">
        <v>69</v>
      </c>
      <c r="K132" s="12"/>
      <c r="L132" s="12"/>
      <c r="M132" s="12"/>
      <c r="N132" s="12"/>
      <c r="O132" s="12"/>
      <c r="P132" s="12">
        <f t="shared" si="54"/>
        <v>0</v>
      </c>
    </row>
    <row r="133" spans="1:16" x14ac:dyDescent="0.25">
      <c r="A133" s="320" t="str">
        <f>A1</f>
        <v>DOM UČENIKA SREDNJIH ŠKOLA BJELOVAR</v>
      </c>
      <c r="B133" s="320"/>
      <c r="C133" s="320"/>
      <c r="D133" s="320"/>
      <c r="I133" s="320" t="str">
        <f>A1</f>
        <v>DOM UČENIKA SREDNJIH ŠKOLA BJELOVAR</v>
      </c>
      <c r="J133" s="320"/>
      <c r="K133" s="320"/>
      <c r="L133" s="320"/>
      <c r="M133" s="7"/>
      <c r="N133" s="7"/>
      <c r="O133" s="7"/>
      <c r="P133" s="7"/>
    </row>
    <row r="134" spans="1:16" x14ac:dyDescent="0.25">
      <c r="A134" s="321" t="str">
        <f>A2</f>
        <v>BJELOVAR, POLJANA DR. FRANJE TUĐMANA 7</v>
      </c>
      <c r="B134" s="321"/>
      <c r="C134" s="321"/>
      <c r="D134" s="321"/>
      <c r="H134" s="27" t="s">
        <v>145</v>
      </c>
      <c r="I134" s="321" t="str">
        <f>A2</f>
        <v>BJELOVAR, POLJANA DR. FRANJE TUĐMANA 7</v>
      </c>
      <c r="J134" s="321"/>
      <c r="K134" s="321"/>
      <c r="L134" s="321"/>
      <c r="M134" s="7"/>
      <c r="N134" s="7"/>
      <c r="O134" s="7"/>
      <c r="P134" s="27" t="str">
        <f>H134</f>
        <v>str.5</v>
      </c>
    </row>
    <row r="135" spans="1:16" x14ac:dyDescent="0.25">
      <c r="A135" s="61"/>
      <c r="B135" s="61"/>
      <c r="C135" s="61"/>
      <c r="D135" s="61"/>
      <c r="H135" s="27"/>
      <c r="I135" s="61"/>
      <c r="J135" s="61"/>
      <c r="K135" s="61"/>
      <c r="L135" s="61"/>
      <c r="M135" s="7"/>
      <c r="N135" s="7"/>
      <c r="O135" s="7"/>
      <c r="P135" s="27"/>
    </row>
    <row r="136" spans="1:16" ht="15.75" x14ac:dyDescent="0.3">
      <c r="A136" s="60"/>
      <c r="B136" s="316" t="str">
        <f>B5</f>
        <v>IZVJEŠTAJ O IZVRŠENJU FINANCIJSKOG PLANA  I - XII 2025.</v>
      </c>
      <c r="C136" s="316"/>
      <c r="D136" s="316"/>
      <c r="E136" s="316"/>
      <c r="F136" s="316"/>
      <c r="G136" s="316"/>
      <c r="H136" s="316"/>
      <c r="I136" s="60"/>
      <c r="J136" s="316" t="str">
        <f>B5</f>
        <v>IZVJEŠTAJ O IZVRŠENJU FINANCIJSKOG PLANA  I - XII 2025.</v>
      </c>
      <c r="K136" s="316"/>
      <c r="L136" s="316"/>
      <c r="M136" s="316"/>
      <c r="N136" s="316"/>
      <c r="O136" s="316"/>
      <c r="P136" s="316"/>
    </row>
    <row r="137" spans="1:16" x14ac:dyDescent="0.25">
      <c r="I137" s="1"/>
      <c r="J137" s="3"/>
      <c r="K137" s="7"/>
      <c r="L137" s="7"/>
      <c r="M137" s="7"/>
      <c r="N137" s="7"/>
      <c r="O137" s="7"/>
      <c r="P137" s="7"/>
    </row>
    <row r="138" spans="1:16" ht="15" customHeight="1" x14ac:dyDescent="0.25">
      <c r="A138" s="4"/>
      <c r="B138" s="5"/>
      <c r="C138" s="33" t="str">
        <f t="shared" ref="C138:E139" si="66">C7</f>
        <v>IZVRŠENO</v>
      </c>
      <c r="D138" s="33" t="str">
        <f t="shared" si="66"/>
        <v>PLAN</v>
      </c>
      <c r="E138" s="33" t="str">
        <f t="shared" si="66"/>
        <v>IZVRŠENO</v>
      </c>
      <c r="G138" s="38" t="str">
        <f>G7</f>
        <v>INDEKS</v>
      </c>
      <c r="H138" s="38" t="str">
        <f>H7</f>
        <v xml:space="preserve">INDEKS </v>
      </c>
      <c r="I138" s="4"/>
      <c r="J138" s="5"/>
      <c r="K138" s="317" t="s">
        <v>126</v>
      </c>
      <c r="L138" s="318"/>
      <c r="M138" s="317" t="s">
        <v>128</v>
      </c>
      <c r="N138" s="319"/>
      <c r="O138" s="319"/>
      <c r="P138" s="318"/>
    </row>
    <row r="139" spans="1:16" x14ac:dyDescent="0.25">
      <c r="A139" s="66" t="s">
        <v>5</v>
      </c>
      <c r="B139" s="66" t="s">
        <v>6</v>
      </c>
      <c r="C139" s="34" t="str">
        <f t="shared" si="66"/>
        <v>I - XII 2024.</v>
      </c>
      <c r="D139" s="34" t="str">
        <f t="shared" si="66"/>
        <v>2025.</v>
      </c>
      <c r="E139" s="34" t="str">
        <f t="shared" si="66"/>
        <v>I - XII 2025.</v>
      </c>
      <c r="G139" s="39" t="str">
        <f>G8</f>
        <v>2025/2024.</v>
      </c>
      <c r="H139" s="39" t="str">
        <f>H8</f>
        <v>IZVR / PLAN</v>
      </c>
      <c r="I139" s="66" t="s">
        <v>5</v>
      </c>
      <c r="J139" s="66" t="s">
        <v>6</v>
      </c>
      <c r="K139" s="35" t="str">
        <f t="shared" ref="K139:P139" si="67">K8</f>
        <v>511 / DRŽ.PROR.</v>
      </c>
      <c r="L139" s="35" t="str">
        <f t="shared" si="67"/>
        <v>122 / DEC</v>
      </c>
      <c r="M139" s="35" t="str">
        <f t="shared" si="67"/>
        <v>45 / UPLATE ROD.</v>
      </c>
      <c r="N139" s="35" t="str">
        <f t="shared" si="67"/>
        <v>32 / VLASTITI</v>
      </c>
      <c r="O139" s="35" t="str">
        <f t="shared" si="67"/>
        <v>49 / VIŠAK</v>
      </c>
      <c r="P139" s="35" t="str">
        <f t="shared" si="67"/>
        <v>OSTALO</v>
      </c>
    </row>
    <row r="140" spans="1:16" x14ac:dyDescent="0.25">
      <c r="A140" s="85">
        <v>323721</v>
      </c>
      <c r="B140" s="86" t="s">
        <v>70</v>
      </c>
      <c r="C140" s="28">
        <v>5933.1</v>
      </c>
      <c r="D140" s="28"/>
      <c r="E140" s="28">
        <v>11176.05</v>
      </c>
      <c r="G140" s="87">
        <f t="shared" ref="G140:G145" si="68">IF(C140&lt;&gt;0,E140/C140*100,0)</f>
        <v>188.36780098093743</v>
      </c>
      <c r="H140" s="87">
        <f t="shared" ref="H140:H145" si="69">IF(D140&lt;&gt;0,E140/D140*100,0)</f>
        <v>0</v>
      </c>
      <c r="I140" s="85">
        <v>323721</v>
      </c>
      <c r="J140" s="86" t="s">
        <v>70</v>
      </c>
      <c r="K140" s="28"/>
      <c r="L140" s="28"/>
      <c r="M140" s="28">
        <v>7094.53</v>
      </c>
      <c r="N140" s="28">
        <v>4081.52</v>
      </c>
      <c r="O140" s="28"/>
      <c r="P140" s="28">
        <f>E140-SUM(K140:O140)</f>
        <v>0</v>
      </c>
    </row>
    <row r="141" spans="1:16" x14ac:dyDescent="0.25">
      <c r="A141" s="21">
        <v>323731</v>
      </c>
      <c r="B141" s="14" t="s">
        <v>71</v>
      </c>
      <c r="C141" s="12"/>
      <c r="D141" s="12"/>
      <c r="E141" s="12">
        <v>5225.9399999999996</v>
      </c>
      <c r="G141" s="40">
        <f t="shared" si="68"/>
        <v>0</v>
      </c>
      <c r="H141" s="40">
        <f t="shared" si="69"/>
        <v>0</v>
      </c>
      <c r="I141" s="21">
        <v>323731</v>
      </c>
      <c r="J141" s="14" t="s">
        <v>71</v>
      </c>
      <c r="K141" s="12"/>
      <c r="L141" s="12"/>
      <c r="M141" s="12">
        <v>5225.9399999999996</v>
      </c>
      <c r="N141" s="12"/>
      <c r="O141" s="12"/>
      <c r="P141" s="28">
        <f t="shared" ref="P141:P164" si="70">E141-SUM(K141:O141)</f>
        <v>0</v>
      </c>
    </row>
    <row r="142" spans="1:16" x14ac:dyDescent="0.25">
      <c r="A142" s="21">
        <v>323791</v>
      </c>
      <c r="B142" s="14" t="s">
        <v>72</v>
      </c>
      <c r="C142" s="12">
        <v>4024.21</v>
      </c>
      <c r="D142" s="12"/>
      <c r="E142" s="12">
        <v>2470</v>
      </c>
      <c r="G142" s="40">
        <f t="shared" si="68"/>
        <v>61.378506588870863</v>
      </c>
      <c r="H142" s="40">
        <f t="shared" si="69"/>
        <v>0</v>
      </c>
      <c r="I142" s="21">
        <v>323791</v>
      </c>
      <c r="J142" s="14" t="s">
        <v>72</v>
      </c>
      <c r="K142" s="12"/>
      <c r="L142" s="12"/>
      <c r="M142" s="12">
        <v>2400</v>
      </c>
      <c r="N142" s="12">
        <v>70</v>
      </c>
      <c r="O142" s="12"/>
      <c r="P142" s="28">
        <f t="shared" si="70"/>
        <v>0</v>
      </c>
    </row>
    <row r="143" spans="1:16" x14ac:dyDescent="0.25">
      <c r="A143" s="15">
        <v>3237</v>
      </c>
      <c r="B143" s="16" t="s">
        <v>73</v>
      </c>
      <c r="C143" s="17">
        <f>C132+SUM(C140:C142)</f>
        <v>9957.3100000000013</v>
      </c>
      <c r="D143" s="17">
        <f t="shared" ref="D143:E143" si="71">D132+SUM(D140:D142)</f>
        <v>0</v>
      </c>
      <c r="E143" s="17">
        <f t="shared" si="71"/>
        <v>18871.989999999998</v>
      </c>
      <c r="F143" s="19">
        <f>SUM(F138:F142)</f>
        <v>0</v>
      </c>
      <c r="G143" s="41">
        <f t="shared" si="68"/>
        <v>189.52899929800313</v>
      </c>
      <c r="H143" s="41">
        <f t="shared" si="69"/>
        <v>0</v>
      </c>
      <c r="I143" s="15">
        <v>3237</v>
      </c>
      <c r="J143" s="16" t="s">
        <v>73</v>
      </c>
      <c r="K143" s="17">
        <f>K132+SUM(K140:K142)</f>
        <v>0</v>
      </c>
      <c r="L143" s="17">
        <f t="shared" ref="L143:P143" si="72">L132+SUM(L140:L142)</f>
        <v>0</v>
      </c>
      <c r="M143" s="17">
        <f t="shared" si="72"/>
        <v>14720.47</v>
      </c>
      <c r="N143" s="17">
        <f t="shared" si="72"/>
        <v>4151.5200000000004</v>
      </c>
      <c r="O143" s="17">
        <f t="shared" si="72"/>
        <v>0</v>
      </c>
      <c r="P143" s="17">
        <f t="shared" si="72"/>
        <v>0</v>
      </c>
    </row>
    <row r="144" spans="1:16" x14ac:dyDescent="0.25">
      <c r="A144" s="42">
        <v>323811</v>
      </c>
      <c r="B144" s="5" t="s">
        <v>74</v>
      </c>
      <c r="C144" s="8"/>
      <c r="D144" s="8"/>
      <c r="E144" s="8"/>
      <c r="G144" s="71">
        <f t="shared" si="68"/>
        <v>0</v>
      </c>
      <c r="H144" s="71">
        <f t="shared" si="69"/>
        <v>0</v>
      </c>
      <c r="I144" s="42">
        <v>323811</v>
      </c>
      <c r="J144" s="5" t="s">
        <v>74</v>
      </c>
      <c r="K144" s="8"/>
      <c r="L144" s="8"/>
      <c r="M144" s="8"/>
      <c r="N144" s="8"/>
      <c r="O144" s="8"/>
      <c r="P144" s="28">
        <f t="shared" si="70"/>
        <v>0</v>
      </c>
    </row>
    <row r="145" spans="1:16" x14ac:dyDescent="0.25">
      <c r="A145" s="13">
        <v>323891</v>
      </c>
      <c r="B145" s="14" t="s">
        <v>75</v>
      </c>
      <c r="C145" s="12">
        <v>14998.92</v>
      </c>
      <c r="D145" s="12"/>
      <c r="E145" s="12">
        <v>6236.47</v>
      </c>
      <c r="F145" s="72"/>
      <c r="G145" s="40">
        <f t="shared" si="68"/>
        <v>41.579460387814592</v>
      </c>
      <c r="H145" s="40">
        <f t="shared" si="69"/>
        <v>0</v>
      </c>
      <c r="I145" s="13">
        <v>323891</v>
      </c>
      <c r="J145" s="14" t="s">
        <v>75</v>
      </c>
      <c r="K145" s="12"/>
      <c r="L145" s="12">
        <v>1710</v>
      </c>
      <c r="M145" s="12">
        <v>4526.47</v>
      </c>
      <c r="N145" s="12"/>
      <c r="O145" s="12"/>
      <c r="P145" s="28">
        <f t="shared" si="70"/>
        <v>0</v>
      </c>
    </row>
    <row r="146" spans="1:16" s="2" customFormat="1" x14ac:dyDescent="0.25">
      <c r="A146" s="68">
        <v>3238</v>
      </c>
      <c r="B146" s="70" t="s">
        <v>76</v>
      </c>
      <c r="C146" s="78">
        <f>SUM(C144:C145)</f>
        <v>14998.92</v>
      </c>
      <c r="D146" s="78">
        <f t="shared" ref="D146:E146" si="73">SUM(D144:D145)</f>
        <v>0</v>
      </c>
      <c r="E146" s="78">
        <f t="shared" si="73"/>
        <v>6236.47</v>
      </c>
      <c r="F146" s="69"/>
      <c r="G146" s="40">
        <f t="shared" ref="G146:G165" si="74">IF(C146&lt;&gt;0,E146/C146*100,0)</f>
        <v>41.579460387814592</v>
      </c>
      <c r="H146" s="40">
        <f t="shared" ref="H146:H165" si="75">IF(D146&lt;&gt;0,E146/D146*100,0)</f>
        <v>0</v>
      </c>
      <c r="I146" s="68">
        <v>3238</v>
      </c>
      <c r="J146" s="70" t="s">
        <v>76</v>
      </c>
      <c r="K146" s="78">
        <f>SUM(K144:K145)</f>
        <v>0</v>
      </c>
      <c r="L146" s="78">
        <f t="shared" ref="L146:P146" si="76">SUM(L144:L145)</f>
        <v>1710</v>
      </c>
      <c r="M146" s="78">
        <f t="shared" si="76"/>
        <v>4526.47</v>
      </c>
      <c r="N146" s="78">
        <f t="shared" si="76"/>
        <v>0</v>
      </c>
      <c r="O146" s="78">
        <f t="shared" si="76"/>
        <v>0</v>
      </c>
      <c r="P146" s="78">
        <f t="shared" si="76"/>
        <v>0</v>
      </c>
    </row>
    <row r="147" spans="1:16" x14ac:dyDescent="0.25">
      <c r="A147" s="13">
        <v>323911</v>
      </c>
      <c r="B147" s="14" t="s">
        <v>77</v>
      </c>
      <c r="C147" s="12">
        <v>1693.75</v>
      </c>
      <c r="D147" s="12"/>
      <c r="E147" s="12"/>
      <c r="G147" s="40">
        <f t="shared" si="74"/>
        <v>0</v>
      </c>
      <c r="H147" s="40">
        <f t="shared" si="75"/>
        <v>0</v>
      </c>
      <c r="I147" s="13">
        <v>323911</v>
      </c>
      <c r="J147" s="14" t="s">
        <v>77</v>
      </c>
      <c r="K147" s="28"/>
      <c r="L147" s="28"/>
      <c r="M147" s="28"/>
      <c r="N147" s="28"/>
      <c r="O147" s="28"/>
      <c r="P147" s="28">
        <f t="shared" si="70"/>
        <v>0</v>
      </c>
    </row>
    <row r="148" spans="1:16" x14ac:dyDescent="0.25">
      <c r="A148" s="21">
        <v>323921</v>
      </c>
      <c r="B148" s="14" t="s">
        <v>78</v>
      </c>
      <c r="C148" s="12">
        <v>56</v>
      </c>
      <c r="D148" s="12"/>
      <c r="E148" s="12">
        <v>167.5</v>
      </c>
      <c r="G148" s="40">
        <f t="shared" si="74"/>
        <v>299.10714285714283</v>
      </c>
      <c r="H148" s="40">
        <f t="shared" si="75"/>
        <v>0</v>
      </c>
      <c r="I148" s="21">
        <v>323921</v>
      </c>
      <c r="J148" s="14" t="s">
        <v>78</v>
      </c>
      <c r="K148" s="12"/>
      <c r="L148" s="12"/>
      <c r="M148" s="12">
        <v>17.5</v>
      </c>
      <c r="N148" s="12">
        <v>150</v>
      </c>
      <c r="O148" s="12"/>
      <c r="P148" s="28">
        <f t="shared" si="70"/>
        <v>0</v>
      </c>
    </row>
    <row r="149" spans="1:16" x14ac:dyDescent="0.25">
      <c r="A149" s="21">
        <v>323931</v>
      </c>
      <c r="B149" s="14" t="s">
        <v>79</v>
      </c>
      <c r="C149" s="12"/>
      <c r="D149" s="12"/>
      <c r="E149" s="12">
        <v>25.06</v>
      </c>
      <c r="G149" s="40">
        <f t="shared" si="74"/>
        <v>0</v>
      </c>
      <c r="H149" s="40">
        <f t="shared" si="75"/>
        <v>0</v>
      </c>
      <c r="I149" s="21">
        <v>323931</v>
      </c>
      <c r="J149" s="14" t="s">
        <v>79</v>
      </c>
      <c r="K149" s="12"/>
      <c r="L149" s="12"/>
      <c r="M149" s="12">
        <v>25.06</v>
      </c>
      <c r="N149" s="12"/>
      <c r="O149" s="12"/>
      <c r="P149" s="28">
        <f t="shared" si="70"/>
        <v>0</v>
      </c>
    </row>
    <row r="150" spans="1:16" x14ac:dyDescent="0.25">
      <c r="A150" s="21">
        <v>323941</v>
      </c>
      <c r="B150" s="14" t="s">
        <v>364</v>
      </c>
      <c r="C150" s="12">
        <v>578.02</v>
      </c>
      <c r="D150" s="12"/>
      <c r="E150" s="12">
        <v>586.46</v>
      </c>
      <c r="G150" s="40">
        <f t="shared" si="74"/>
        <v>101.46015708799005</v>
      </c>
      <c r="H150" s="40">
        <f t="shared" si="75"/>
        <v>0</v>
      </c>
      <c r="I150" s="21">
        <v>323941</v>
      </c>
      <c r="J150" s="14" t="s">
        <v>364</v>
      </c>
      <c r="K150" s="12"/>
      <c r="L150" s="12"/>
      <c r="M150" s="12">
        <v>586.46</v>
      </c>
      <c r="N150" s="12"/>
      <c r="O150" s="12"/>
      <c r="P150" s="28">
        <f t="shared" si="70"/>
        <v>0</v>
      </c>
    </row>
    <row r="151" spans="1:16" s="22" customFormat="1" x14ac:dyDescent="0.25">
      <c r="A151" s="21">
        <v>323951</v>
      </c>
      <c r="B151" s="14" t="s">
        <v>80</v>
      </c>
      <c r="C151" s="12"/>
      <c r="D151" s="12"/>
      <c r="E151" s="12"/>
      <c r="F151" s="11"/>
      <c r="G151" s="40">
        <f t="shared" si="74"/>
        <v>0</v>
      </c>
      <c r="H151" s="40">
        <f t="shared" si="75"/>
        <v>0</v>
      </c>
      <c r="I151" s="21">
        <v>323951</v>
      </c>
      <c r="J151" s="14" t="s">
        <v>80</v>
      </c>
      <c r="K151" s="12"/>
      <c r="L151" s="12"/>
      <c r="M151" s="12"/>
      <c r="N151" s="12"/>
      <c r="O151" s="12"/>
      <c r="P151" s="28">
        <f t="shared" si="70"/>
        <v>0</v>
      </c>
    </row>
    <row r="152" spans="1:16" x14ac:dyDescent="0.25">
      <c r="A152" s="13">
        <v>323991</v>
      </c>
      <c r="B152" s="14" t="s">
        <v>81</v>
      </c>
      <c r="C152" s="12">
        <v>4446.9799999999996</v>
      </c>
      <c r="D152" s="12"/>
      <c r="E152" s="12"/>
      <c r="G152" s="40">
        <f t="shared" si="74"/>
        <v>0</v>
      </c>
      <c r="H152" s="40">
        <f t="shared" si="75"/>
        <v>0</v>
      </c>
      <c r="I152" s="13">
        <v>323991</v>
      </c>
      <c r="J152" s="14" t="s">
        <v>81</v>
      </c>
      <c r="K152" s="12"/>
      <c r="L152" s="12"/>
      <c r="M152" s="12"/>
      <c r="N152" s="12"/>
      <c r="O152" s="12"/>
      <c r="P152" s="28">
        <f t="shared" si="70"/>
        <v>0</v>
      </c>
    </row>
    <row r="153" spans="1:16" x14ac:dyDescent="0.25">
      <c r="A153" s="15">
        <v>3239</v>
      </c>
      <c r="B153" s="16" t="s">
        <v>82</v>
      </c>
      <c r="C153" s="17">
        <f>SUM(C147:C152)</f>
        <v>6774.75</v>
      </c>
      <c r="D153" s="17">
        <f>SUM(D147:D152)</f>
        <v>0</v>
      </c>
      <c r="E153" s="17">
        <f>SUM(E147:E152)</f>
        <v>779.02</v>
      </c>
      <c r="F153" s="19">
        <f>SUM(F147:F152)</f>
        <v>0</v>
      </c>
      <c r="G153" s="41">
        <f t="shared" si="74"/>
        <v>11.498874497213919</v>
      </c>
      <c r="H153" s="41">
        <f t="shared" si="75"/>
        <v>0</v>
      </c>
      <c r="I153" s="15">
        <v>3239</v>
      </c>
      <c r="J153" s="16" t="s">
        <v>82</v>
      </c>
      <c r="K153" s="17">
        <f t="shared" ref="K153:P153" si="77">SUM(K147:K152)</f>
        <v>0</v>
      </c>
      <c r="L153" s="17">
        <f t="shared" si="77"/>
        <v>0</v>
      </c>
      <c r="M153" s="17">
        <f t="shared" si="77"/>
        <v>629.02</v>
      </c>
      <c r="N153" s="17">
        <f t="shared" si="77"/>
        <v>150</v>
      </c>
      <c r="O153" s="17">
        <f t="shared" si="77"/>
        <v>0</v>
      </c>
      <c r="P153" s="17">
        <f t="shared" si="77"/>
        <v>0</v>
      </c>
    </row>
    <row r="154" spans="1:16" s="2" customFormat="1" x14ac:dyDescent="0.25">
      <c r="A154" s="15">
        <v>323</v>
      </c>
      <c r="B154" s="16" t="s">
        <v>83</v>
      </c>
      <c r="C154" s="17">
        <f>C112+C116+C119+C125+C128+C131+C143+C146+C153</f>
        <v>93694.87</v>
      </c>
      <c r="D154" s="17">
        <v>110423</v>
      </c>
      <c r="E154" s="17">
        <f>E112+E116+E119+E125+E128+E131+E143+E146+E153</f>
        <v>94599.61</v>
      </c>
      <c r="F154" s="19" t="e">
        <f>F106+F116+F119+F125+F128+F131+#REF!+#REF!+F153</f>
        <v>#REF!</v>
      </c>
      <c r="G154" s="41">
        <f t="shared" si="74"/>
        <v>100.96562383831686</v>
      </c>
      <c r="H154" s="41">
        <f t="shared" si="75"/>
        <v>85.670204576945025</v>
      </c>
      <c r="I154" s="15">
        <v>323</v>
      </c>
      <c r="J154" s="16" t="s">
        <v>83</v>
      </c>
      <c r="K154" s="17">
        <f t="shared" ref="K154:P154" si="78">K112+K116+K119+K125+K128+K131+K143+K146+K153</f>
        <v>0</v>
      </c>
      <c r="L154" s="17">
        <f t="shared" si="78"/>
        <v>22894.53</v>
      </c>
      <c r="M154" s="17">
        <f t="shared" si="78"/>
        <v>50270.93</v>
      </c>
      <c r="N154" s="17">
        <f t="shared" si="78"/>
        <v>5193.1000000000004</v>
      </c>
      <c r="O154" s="17">
        <f t="shared" si="78"/>
        <v>16241.05</v>
      </c>
      <c r="P154" s="17">
        <f t="shared" si="78"/>
        <v>0</v>
      </c>
    </row>
    <row r="155" spans="1:16" x14ac:dyDescent="0.25">
      <c r="A155" s="21">
        <v>324111</v>
      </c>
      <c r="B155" s="14" t="s">
        <v>84</v>
      </c>
      <c r="C155" s="12"/>
      <c r="D155" s="12"/>
      <c r="E155" s="12"/>
      <c r="G155" s="40">
        <f t="shared" si="74"/>
        <v>0</v>
      </c>
      <c r="H155" s="40">
        <f t="shared" si="75"/>
        <v>0</v>
      </c>
      <c r="I155" s="21">
        <v>324111</v>
      </c>
      <c r="J155" s="14" t="s">
        <v>84</v>
      </c>
      <c r="K155" s="17"/>
      <c r="L155" s="17"/>
      <c r="M155" s="12"/>
      <c r="N155" s="17"/>
      <c r="O155" s="17"/>
      <c r="P155" s="28">
        <f t="shared" si="70"/>
        <v>0</v>
      </c>
    </row>
    <row r="156" spans="1:16" x14ac:dyDescent="0.25">
      <c r="A156" s="13">
        <v>324121</v>
      </c>
      <c r="B156" s="14" t="s">
        <v>85</v>
      </c>
      <c r="C156" s="12">
        <v>240.72</v>
      </c>
      <c r="D156" s="12"/>
      <c r="E156" s="12">
        <v>77.8</v>
      </c>
      <c r="G156" s="40">
        <f t="shared" si="74"/>
        <v>32.319707544034557</v>
      </c>
      <c r="H156" s="40">
        <f t="shared" si="75"/>
        <v>0</v>
      </c>
      <c r="I156" s="13">
        <v>324121</v>
      </c>
      <c r="J156" s="14" t="s">
        <v>85</v>
      </c>
      <c r="K156" s="12"/>
      <c r="L156" s="12"/>
      <c r="M156" s="12">
        <v>77.8</v>
      </c>
      <c r="N156" s="12"/>
      <c r="O156" s="12"/>
      <c r="P156" s="28">
        <f t="shared" si="70"/>
        <v>0</v>
      </c>
    </row>
    <row r="157" spans="1:16" s="2" customFormat="1" x14ac:dyDescent="0.25">
      <c r="A157" s="15">
        <v>324</v>
      </c>
      <c r="B157" s="16" t="s">
        <v>86</v>
      </c>
      <c r="C157" s="17">
        <f>SUM(C155:C156)</f>
        <v>240.72</v>
      </c>
      <c r="D157" s="17">
        <v>500</v>
      </c>
      <c r="E157" s="17">
        <f t="shared" ref="E157" si="79">SUM(E155:E156)</f>
        <v>77.8</v>
      </c>
      <c r="F157" s="19">
        <f>F155+F156</f>
        <v>0</v>
      </c>
      <c r="G157" s="41">
        <f t="shared" si="74"/>
        <v>32.319707544034557</v>
      </c>
      <c r="H157" s="41">
        <f t="shared" si="75"/>
        <v>15.559999999999999</v>
      </c>
      <c r="I157" s="15">
        <v>324</v>
      </c>
      <c r="J157" s="16" t="s">
        <v>86</v>
      </c>
      <c r="K157" s="17">
        <f>SUM(K155:K156)</f>
        <v>0</v>
      </c>
      <c r="L157" s="17">
        <f t="shared" ref="L157:P157" si="80">SUM(L155:L156)</f>
        <v>0</v>
      </c>
      <c r="M157" s="17">
        <f t="shared" si="80"/>
        <v>77.8</v>
      </c>
      <c r="N157" s="17">
        <f t="shared" si="80"/>
        <v>0</v>
      </c>
      <c r="O157" s="17">
        <f t="shared" si="80"/>
        <v>0</v>
      </c>
      <c r="P157" s="17">
        <f t="shared" si="80"/>
        <v>0</v>
      </c>
    </row>
    <row r="158" spans="1:16" s="22" customFormat="1" x14ac:dyDescent="0.25">
      <c r="A158" s="21">
        <v>329211</v>
      </c>
      <c r="B158" s="14" t="s">
        <v>365</v>
      </c>
      <c r="C158" s="12">
        <v>962.66</v>
      </c>
      <c r="D158" s="49"/>
      <c r="E158" s="12">
        <v>1037.6300000000001</v>
      </c>
      <c r="F158" s="11"/>
      <c r="G158" s="40">
        <f t="shared" si="74"/>
        <v>107.78779631437891</v>
      </c>
      <c r="H158" s="40">
        <f t="shared" si="75"/>
        <v>0</v>
      </c>
      <c r="I158" s="21">
        <v>329211</v>
      </c>
      <c r="J158" s="14" t="s">
        <v>365</v>
      </c>
      <c r="K158" s="12"/>
      <c r="L158" s="12"/>
      <c r="M158" s="12">
        <v>1037.6300000000001</v>
      </c>
      <c r="N158" s="12"/>
      <c r="O158" s="12"/>
      <c r="P158" s="28">
        <f t="shared" si="70"/>
        <v>0</v>
      </c>
    </row>
    <row r="159" spans="1:16" s="22" customFormat="1" x14ac:dyDescent="0.25">
      <c r="A159" s="21">
        <v>329221</v>
      </c>
      <c r="B159" s="14" t="s">
        <v>334</v>
      </c>
      <c r="C159" s="12">
        <v>1165.82</v>
      </c>
      <c r="D159" s="12"/>
      <c r="E159" s="12">
        <v>1165.82</v>
      </c>
      <c r="F159" s="11"/>
      <c r="G159" s="40">
        <f t="shared" si="74"/>
        <v>100</v>
      </c>
      <c r="H159" s="40">
        <f t="shared" si="75"/>
        <v>0</v>
      </c>
      <c r="I159" s="21">
        <v>329221</v>
      </c>
      <c r="J159" s="14" t="s">
        <v>334</v>
      </c>
      <c r="K159" s="12"/>
      <c r="L159" s="12"/>
      <c r="M159" s="12">
        <v>1165.82</v>
      </c>
      <c r="N159" s="12"/>
      <c r="O159" s="12"/>
      <c r="P159" s="28">
        <f t="shared" si="70"/>
        <v>0</v>
      </c>
    </row>
    <row r="160" spans="1:16" s="2" customFormat="1" x14ac:dyDescent="0.25">
      <c r="A160" s="15">
        <v>3292</v>
      </c>
      <c r="B160" s="16" t="s">
        <v>88</v>
      </c>
      <c r="C160" s="17">
        <f>SUM(C158:C159)</f>
        <v>2128.48</v>
      </c>
      <c r="D160" s="17">
        <f t="shared" ref="D160:E160" si="81">SUM(D158:D159)</f>
        <v>0</v>
      </c>
      <c r="E160" s="17">
        <f t="shared" si="81"/>
        <v>2203.4499999999998</v>
      </c>
      <c r="F160" s="19">
        <f>F159</f>
        <v>0</v>
      </c>
      <c r="G160" s="41">
        <f t="shared" si="74"/>
        <v>103.52223182740734</v>
      </c>
      <c r="H160" s="41">
        <f t="shared" si="75"/>
        <v>0</v>
      </c>
      <c r="I160" s="15">
        <v>3292</v>
      </c>
      <c r="J160" s="16" t="s">
        <v>88</v>
      </c>
      <c r="K160" s="17">
        <f>SUM(K158:K159)</f>
        <v>0</v>
      </c>
      <c r="L160" s="17">
        <f t="shared" ref="L160:P160" si="82">SUM(L158:L159)</f>
        <v>0</v>
      </c>
      <c r="M160" s="17">
        <f t="shared" si="82"/>
        <v>2203.4499999999998</v>
      </c>
      <c r="N160" s="17">
        <f t="shared" si="82"/>
        <v>0</v>
      </c>
      <c r="O160" s="17">
        <f t="shared" si="82"/>
        <v>0</v>
      </c>
      <c r="P160" s="17">
        <f t="shared" si="82"/>
        <v>0</v>
      </c>
    </row>
    <row r="161" spans="1:16" x14ac:dyDescent="0.25">
      <c r="A161" s="21">
        <v>329311</v>
      </c>
      <c r="B161" s="14" t="s">
        <v>87</v>
      </c>
      <c r="C161" s="12"/>
      <c r="D161" s="12"/>
      <c r="E161" s="12">
        <v>460.71</v>
      </c>
      <c r="G161" s="40">
        <f t="shared" si="74"/>
        <v>0</v>
      </c>
      <c r="H161" s="40">
        <f t="shared" si="75"/>
        <v>0</v>
      </c>
      <c r="I161" s="21">
        <v>329311</v>
      </c>
      <c r="J161" s="14" t="s">
        <v>87</v>
      </c>
      <c r="K161" s="12"/>
      <c r="L161" s="12"/>
      <c r="M161" s="12">
        <v>278.92</v>
      </c>
      <c r="N161" s="12">
        <v>181.79</v>
      </c>
      <c r="O161" s="12"/>
      <c r="P161" s="28">
        <f t="shared" si="70"/>
        <v>0</v>
      </c>
    </row>
    <row r="162" spans="1:16" x14ac:dyDescent="0.25">
      <c r="A162" s="15">
        <v>3293</v>
      </c>
      <c r="B162" s="16" t="s">
        <v>87</v>
      </c>
      <c r="C162" s="17">
        <f>SUM(C161)</f>
        <v>0</v>
      </c>
      <c r="D162" s="17">
        <f t="shared" ref="D162:E162" si="83">SUM(D161)</f>
        <v>0</v>
      </c>
      <c r="E162" s="17">
        <f t="shared" si="83"/>
        <v>460.71</v>
      </c>
      <c r="F162" s="19">
        <f>F161</f>
        <v>0</v>
      </c>
      <c r="G162" s="41">
        <f t="shared" si="74"/>
        <v>0</v>
      </c>
      <c r="H162" s="41">
        <f t="shared" si="75"/>
        <v>0</v>
      </c>
      <c r="I162" s="15">
        <v>3293</v>
      </c>
      <c r="J162" s="16" t="s">
        <v>87</v>
      </c>
      <c r="K162" s="17">
        <f>SUM(K161)</f>
        <v>0</v>
      </c>
      <c r="L162" s="17">
        <f t="shared" ref="L162:P162" si="84">SUM(L161)</f>
        <v>0</v>
      </c>
      <c r="M162" s="17">
        <f t="shared" si="84"/>
        <v>278.92</v>
      </c>
      <c r="N162" s="17">
        <f t="shared" si="84"/>
        <v>181.79</v>
      </c>
      <c r="O162" s="17">
        <f t="shared" si="84"/>
        <v>0</v>
      </c>
      <c r="P162" s="17">
        <f t="shared" si="84"/>
        <v>0</v>
      </c>
    </row>
    <row r="163" spans="1:16" x14ac:dyDescent="0.25">
      <c r="A163" s="21">
        <v>329411</v>
      </c>
      <c r="B163" s="14" t="s">
        <v>89</v>
      </c>
      <c r="C163" s="12">
        <v>35</v>
      </c>
      <c r="D163" s="12"/>
      <c r="E163" s="12">
        <v>90</v>
      </c>
      <c r="G163" s="40">
        <f t="shared" si="74"/>
        <v>257.14285714285717</v>
      </c>
      <c r="H163" s="40">
        <f t="shared" si="75"/>
        <v>0</v>
      </c>
      <c r="I163" s="21">
        <v>329411</v>
      </c>
      <c r="J163" s="14" t="s">
        <v>89</v>
      </c>
      <c r="K163" s="12"/>
      <c r="L163" s="12"/>
      <c r="M163" s="12">
        <v>90</v>
      </c>
      <c r="N163" s="12"/>
      <c r="O163" s="12"/>
      <c r="P163" s="28">
        <f t="shared" si="70"/>
        <v>0</v>
      </c>
    </row>
    <row r="164" spans="1:16" s="22" customFormat="1" x14ac:dyDescent="0.25">
      <c r="A164" s="21">
        <v>329421</v>
      </c>
      <c r="B164" s="14" t="s">
        <v>90</v>
      </c>
      <c r="C164" s="12"/>
      <c r="D164" s="12"/>
      <c r="E164" s="12"/>
      <c r="F164" s="11"/>
      <c r="G164" s="40">
        <f t="shared" si="74"/>
        <v>0</v>
      </c>
      <c r="H164" s="40">
        <f t="shared" si="75"/>
        <v>0</v>
      </c>
      <c r="I164" s="21">
        <v>329421</v>
      </c>
      <c r="J164" s="14" t="s">
        <v>90</v>
      </c>
      <c r="K164" s="12"/>
      <c r="L164" s="12"/>
      <c r="M164" s="12"/>
      <c r="N164" s="12"/>
      <c r="O164" s="12"/>
      <c r="P164" s="28">
        <f t="shared" si="70"/>
        <v>0</v>
      </c>
    </row>
    <row r="165" spans="1:16" s="2" customFormat="1" x14ac:dyDescent="0.25">
      <c r="A165" s="15">
        <v>3294</v>
      </c>
      <c r="B165" s="16" t="s">
        <v>91</v>
      </c>
      <c r="C165" s="17">
        <f>SUM(C163:C164)</f>
        <v>35</v>
      </c>
      <c r="D165" s="17">
        <f t="shared" ref="D165:E165" si="85">SUM(D163:D164)</f>
        <v>0</v>
      </c>
      <c r="E165" s="17">
        <f t="shared" si="85"/>
        <v>90</v>
      </c>
      <c r="F165" s="208">
        <f>F163+F164</f>
        <v>0</v>
      </c>
      <c r="G165" s="41">
        <f t="shared" si="74"/>
        <v>257.14285714285717</v>
      </c>
      <c r="H165" s="41">
        <f t="shared" si="75"/>
        <v>0</v>
      </c>
      <c r="I165" s="15">
        <v>3294</v>
      </c>
      <c r="J165" s="16" t="s">
        <v>91</v>
      </c>
      <c r="K165" s="17">
        <f>SUM(K163:K164)</f>
        <v>0</v>
      </c>
      <c r="L165" s="17">
        <f t="shared" ref="L165:P165" si="86">SUM(L163:L164)</f>
        <v>0</v>
      </c>
      <c r="M165" s="17">
        <f t="shared" si="86"/>
        <v>90</v>
      </c>
      <c r="N165" s="17">
        <f t="shared" si="86"/>
        <v>0</v>
      </c>
      <c r="O165" s="17">
        <f t="shared" si="86"/>
        <v>0</v>
      </c>
      <c r="P165" s="17">
        <f t="shared" si="86"/>
        <v>0</v>
      </c>
    </row>
    <row r="166" spans="1:16" x14ac:dyDescent="0.25">
      <c r="A166" s="320" t="str">
        <f>A1</f>
        <v>DOM UČENIKA SREDNJIH ŠKOLA BJELOVAR</v>
      </c>
      <c r="B166" s="320"/>
      <c r="C166" s="320"/>
      <c r="D166" s="320"/>
      <c r="I166" s="320" t="str">
        <f>A1</f>
        <v>DOM UČENIKA SREDNJIH ŠKOLA BJELOVAR</v>
      </c>
      <c r="J166" s="320"/>
      <c r="K166" s="320"/>
      <c r="L166" s="320"/>
      <c r="M166" s="7"/>
      <c r="N166" s="7"/>
      <c r="O166" s="7"/>
      <c r="P166" s="7"/>
    </row>
    <row r="167" spans="1:16" x14ac:dyDescent="0.25">
      <c r="A167" s="321" t="str">
        <f>A2</f>
        <v>BJELOVAR, POLJANA DR. FRANJE TUĐMANA 7</v>
      </c>
      <c r="B167" s="321"/>
      <c r="C167" s="321"/>
      <c r="D167" s="321"/>
      <c r="H167" s="27" t="s">
        <v>147</v>
      </c>
      <c r="I167" s="321" t="str">
        <f>A2</f>
        <v>BJELOVAR, POLJANA DR. FRANJE TUĐMANA 7</v>
      </c>
      <c r="J167" s="321"/>
      <c r="K167" s="321"/>
      <c r="L167" s="321"/>
      <c r="M167" s="7"/>
      <c r="N167" s="7"/>
      <c r="O167" s="7"/>
      <c r="P167" s="27" t="str">
        <f>H167</f>
        <v>str.6</v>
      </c>
    </row>
    <row r="168" spans="1:16" x14ac:dyDescent="0.25">
      <c r="A168" s="61"/>
      <c r="B168" s="61"/>
      <c r="C168" s="61"/>
      <c r="D168" s="61"/>
      <c r="H168" s="27"/>
      <c r="I168" s="61"/>
      <c r="J168" s="61"/>
      <c r="K168" s="61"/>
      <c r="L168" s="61"/>
      <c r="M168" s="7"/>
      <c r="N168" s="7"/>
      <c r="O168" s="7"/>
      <c r="P168" s="27"/>
    </row>
    <row r="169" spans="1:16" ht="15.75" x14ac:dyDescent="0.3">
      <c r="A169" s="60"/>
      <c r="B169" s="316" t="str">
        <f>B5</f>
        <v>IZVJEŠTAJ O IZVRŠENJU FINANCIJSKOG PLANA  I - XII 2025.</v>
      </c>
      <c r="C169" s="316"/>
      <c r="D169" s="316"/>
      <c r="E169" s="316"/>
      <c r="F169" s="316"/>
      <c r="G169" s="316"/>
      <c r="H169" s="316"/>
      <c r="I169" s="60"/>
      <c r="J169" s="316" t="str">
        <f>B5</f>
        <v>IZVJEŠTAJ O IZVRŠENJU FINANCIJSKOG PLANA  I - XII 2025.</v>
      </c>
      <c r="K169" s="316"/>
      <c r="L169" s="316"/>
      <c r="M169" s="316"/>
      <c r="N169" s="316"/>
      <c r="O169" s="316"/>
      <c r="P169" s="316"/>
    </row>
    <row r="170" spans="1:16" x14ac:dyDescent="0.25">
      <c r="I170" s="1"/>
      <c r="J170" s="3"/>
      <c r="K170" s="7"/>
      <c r="L170" s="7"/>
      <c r="M170" s="7"/>
      <c r="N170" s="7"/>
      <c r="O170" s="7"/>
      <c r="P170" s="7"/>
    </row>
    <row r="171" spans="1:16" ht="15" customHeight="1" x14ac:dyDescent="0.25">
      <c r="A171" s="4"/>
      <c r="B171" s="9"/>
      <c r="C171" s="33" t="str">
        <f t="shared" ref="C171:H172" si="87">C7</f>
        <v>IZVRŠENO</v>
      </c>
      <c r="D171" s="33" t="str">
        <f t="shared" si="87"/>
        <v>PLAN</v>
      </c>
      <c r="E171" s="33" t="str">
        <f t="shared" si="87"/>
        <v>IZVRŠENO</v>
      </c>
      <c r="F171" s="33">
        <f t="shared" si="87"/>
        <v>0</v>
      </c>
      <c r="G171" s="33" t="str">
        <f t="shared" si="87"/>
        <v>INDEKS</v>
      </c>
      <c r="H171" s="33" t="str">
        <f t="shared" si="87"/>
        <v xml:space="preserve">INDEKS </v>
      </c>
      <c r="I171" s="4"/>
      <c r="J171" s="9"/>
      <c r="K171" s="317" t="s">
        <v>126</v>
      </c>
      <c r="L171" s="318"/>
      <c r="M171" s="317" t="s">
        <v>128</v>
      </c>
      <c r="N171" s="319"/>
      <c r="O171" s="319"/>
      <c r="P171" s="318"/>
    </row>
    <row r="172" spans="1:16" x14ac:dyDescent="0.25">
      <c r="A172" s="6" t="s">
        <v>5</v>
      </c>
      <c r="B172" s="10" t="s">
        <v>6</v>
      </c>
      <c r="C172" s="34" t="str">
        <f t="shared" si="87"/>
        <v>I - XII 2024.</v>
      </c>
      <c r="D172" s="34" t="str">
        <f t="shared" si="87"/>
        <v>2025.</v>
      </c>
      <c r="E172" s="34" t="str">
        <f t="shared" si="87"/>
        <v>I - XII 2025.</v>
      </c>
      <c r="F172" s="34">
        <f t="shared" si="87"/>
        <v>0</v>
      </c>
      <c r="G172" s="34" t="str">
        <f t="shared" si="87"/>
        <v>2025/2024.</v>
      </c>
      <c r="H172" s="34" t="str">
        <f t="shared" si="87"/>
        <v>IZVR / PLAN</v>
      </c>
      <c r="I172" s="6" t="s">
        <v>5</v>
      </c>
      <c r="J172" s="10" t="s">
        <v>6</v>
      </c>
      <c r="K172" s="35" t="str">
        <f t="shared" ref="K172:P172" si="88">K8</f>
        <v>511 / DRŽ.PROR.</v>
      </c>
      <c r="L172" s="35" t="str">
        <f t="shared" si="88"/>
        <v>122 / DEC</v>
      </c>
      <c r="M172" s="35" t="str">
        <f t="shared" si="88"/>
        <v>45 / UPLATE ROD.</v>
      </c>
      <c r="N172" s="35" t="str">
        <f t="shared" si="88"/>
        <v>32 / VLASTITI</v>
      </c>
      <c r="O172" s="35" t="str">
        <f t="shared" si="88"/>
        <v>49 / VIŠAK</v>
      </c>
      <c r="P172" s="35" t="str">
        <f t="shared" si="88"/>
        <v>OSTALO</v>
      </c>
    </row>
    <row r="173" spans="1:16" x14ac:dyDescent="0.25">
      <c r="A173" s="21">
        <v>329511</v>
      </c>
      <c r="B173" s="14" t="s">
        <v>92</v>
      </c>
      <c r="C173" s="12"/>
      <c r="D173" s="12"/>
      <c r="E173" s="12">
        <v>13.28</v>
      </c>
      <c r="G173" s="40">
        <f t="shared" ref="G173:G181" si="89">IF(C173&lt;&gt;0,E173/C173*100,0)</f>
        <v>0</v>
      </c>
      <c r="H173" s="40">
        <f t="shared" ref="H173:H181" si="90">IF(D173&lt;&gt;0,E173/D173*100,0)</f>
        <v>0</v>
      </c>
      <c r="I173" s="21">
        <v>329511</v>
      </c>
      <c r="J173" s="14" t="s">
        <v>92</v>
      </c>
      <c r="K173" s="17"/>
      <c r="L173" s="17"/>
      <c r="M173" s="12">
        <v>13.28</v>
      </c>
      <c r="N173" s="17"/>
      <c r="O173" s="17"/>
      <c r="P173" s="17">
        <f>E173-SUM(K173:O173)</f>
        <v>0</v>
      </c>
    </row>
    <row r="174" spans="1:16" x14ac:dyDescent="0.25">
      <c r="A174" s="21">
        <v>329521</v>
      </c>
      <c r="B174" s="14" t="s">
        <v>93</v>
      </c>
      <c r="C174" s="12">
        <v>33.18</v>
      </c>
      <c r="D174" s="12"/>
      <c r="E174" s="12"/>
      <c r="G174" s="40">
        <f t="shared" si="89"/>
        <v>0</v>
      </c>
      <c r="H174" s="40">
        <f t="shared" si="90"/>
        <v>0</v>
      </c>
      <c r="I174" s="21">
        <v>329521</v>
      </c>
      <c r="J174" s="14" t="s">
        <v>93</v>
      </c>
      <c r="K174" s="17"/>
      <c r="L174" s="12"/>
      <c r="M174" s="12"/>
      <c r="N174" s="17"/>
      <c r="O174" s="17"/>
      <c r="P174" s="17">
        <f t="shared" ref="P174:P198" si="91">E174-SUM(K174:O174)</f>
        <v>0</v>
      </c>
    </row>
    <row r="175" spans="1:16" x14ac:dyDescent="0.25">
      <c r="A175" s="21">
        <v>329531</v>
      </c>
      <c r="B175" s="14" t="s">
        <v>94</v>
      </c>
      <c r="C175" s="12">
        <v>11.95</v>
      </c>
      <c r="D175" s="12"/>
      <c r="E175" s="12"/>
      <c r="G175" s="40">
        <f t="shared" si="89"/>
        <v>0</v>
      </c>
      <c r="H175" s="40">
        <f t="shared" si="90"/>
        <v>0</v>
      </c>
      <c r="I175" s="21">
        <v>329531</v>
      </c>
      <c r="J175" s="14" t="s">
        <v>94</v>
      </c>
      <c r="K175" s="12"/>
      <c r="L175" s="12"/>
      <c r="M175" s="12"/>
      <c r="N175" s="12"/>
      <c r="O175" s="12"/>
      <c r="P175" s="17">
        <f t="shared" si="91"/>
        <v>0</v>
      </c>
    </row>
    <row r="176" spans="1:16" x14ac:dyDescent="0.25">
      <c r="A176" s="21">
        <v>329551</v>
      </c>
      <c r="B176" s="14" t="s">
        <v>95</v>
      </c>
      <c r="C176" s="12"/>
      <c r="D176" s="12"/>
      <c r="E176" s="12"/>
      <c r="G176" s="40">
        <f t="shared" si="89"/>
        <v>0</v>
      </c>
      <c r="H176" s="40">
        <f t="shared" si="90"/>
        <v>0</v>
      </c>
      <c r="I176" s="21">
        <v>329551</v>
      </c>
      <c r="J176" s="14" t="s">
        <v>95</v>
      </c>
      <c r="K176" s="12"/>
      <c r="L176" s="12"/>
      <c r="M176" s="12"/>
      <c r="N176" s="12"/>
      <c r="O176" s="12"/>
      <c r="P176" s="17">
        <f t="shared" si="91"/>
        <v>0</v>
      </c>
    </row>
    <row r="177" spans="1:16" x14ac:dyDescent="0.25">
      <c r="A177" s="21">
        <v>329591</v>
      </c>
      <c r="B177" s="14" t="s">
        <v>96</v>
      </c>
      <c r="C177" s="12">
        <v>382.32</v>
      </c>
      <c r="D177" s="12"/>
      <c r="E177" s="12">
        <v>402.23</v>
      </c>
      <c r="G177" s="40">
        <f t="shared" si="89"/>
        <v>105.20767943084329</v>
      </c>
      <c r="H177" s="40">
        <f t="shared" si="90"/>
        <v>0</v>
      </c>
      <c r="I177" s="21">
        <v>329591</v>
      </c>
      <c r="J177" s="14" t="s">
        <v>96</v>
      </c>
      <c r="K177" s="12"/>
      <c r="L177" s="12"/>
      <c r="M177" s="12">
        <v>402.23</v>
      </c>
      <c r="N177" s="12"/>
      <c r="O177" s="12"/>
      <c r="P177" s="17">
        <f t="shared" si="91"/>
        <v>0</v>
      </c>
    </row>
    <row r="178" spans="1:16" x14ac:dyDescent="0.25">
      <c r="A178" s="24">
        <v>3295</v>
      </c>
      <c r="B178" s="25" t="s">
        <v>97</v>
      </c>
      <c r="C178" s="26">
        <f>SUM(C173:C177)</f>
        <v>427.45</v>
      </c>
      <c r="D178" s="26">
        <f t="shared" ref="D178:E178" si="92">SUM(D173:D177)</f>
        <v>0</v>
      </c>
      <c r="E178" s="26">
        <f t="shared" si="92"/>
        <v>415.51</v>
      </c>
      <c r="F178" s="19">
        <f>SUM(F173:F177)</f>
        <v>0</v>
      </c>
      <c r="G178" s="41">
        <f t="shared" si="89"/>
        <v>97.206690841034032</v>
      </c>
      <c r="H178" s="41">
        <f t="shared" si="90"/>
        <v>0</v>
      </c>
      <c r="I178" s="24">
        <v>3295</v>
      </c>
      <c r="J178" s="25" t="s">
        <v>97</v>
      </c>
      <c r="K178" s="17">
        <f>SUM(K173:K177)</f>
        <v>0</v>
      </c>
      <c r="L178" s="17">
        <f t="shared" ref="L178:P178" si="93">SUM(L173:L177)</f>
        <v>0</v>
      </c>
      <c r="M178" s="17">
        <f t="shared" si="93"/>
        <v>415.51</v>
      </c>
      <c r="N178" s="17">
        <f t="shared" si="93"/>
        <v>0</v>
      </c>
      <c r="O178" s="17">
        <f t="shared" si="93"/>
        <v>0</v>
      </c>
      <c r="P178" s="17">
        <f t="shared" si="93"/>
        <v>0</v>
      </c>
    </row>
    <row r="179" spans="1:16" s="22" customFormat="1" x14ac:dyDescent="0.25">
      <c r="A179" s="42">
        <v>329611</v>
      </c>
      <c r="B179" s="5" t="s">
        <v>159</v>
      </c>
      <c r="C179" s="8">
        <v>7217.92</v>
      </c>
      <c r="D179" s="88"/>
      <c r="E179" s="8">
        <v>1741.98</v>
      </c>
      <c r="F179" s="11"/>
      <c r="G179" s="40">
        <f t="shared" si="89"/>
        <v>24.134099574392621</v>
      </c>
      <c r="H179" s="40">
        <f t="shared" si="90"/>
        <v>0</v>
      </c>
      <c r="I179" s="42">
        <v>329611</v>
      </c>
      <c r="J179" s="5" t="s">
        <v>159</v>
      </c>
      <c r="K179" s="12"/>
      <c r="L179" s="28"/>
      <c r="M179" s="28">
        <v>1741.98</v>
      </c>
      <c r="N179" s="28"/>
      <c r="O179" s="28"/>
      <c r="P179" s="17">
        <f t="shared" si="91"/>
        <v>0</v>
      </c>
    </row>
    <row r="180" spans="1:16" x14ac:dyDescent="0.25">
      <c r="A180" s="24">
        <v>3296</v>
      </c>
      <c r="B180" s="25" t="s">
        <v>159</v>
      </c>
      <c r="C180" s="26">
        <f>SUM(C179)</f>
        <v>7217.92</v>
      </c>
      <c r="D180" s="26">
        <f t="shared" ref="D180:E180" si="94">SUM(D179)</f>
        <v>0</v>
      </c>
      <c r="E180" s="26">
        <f t="shared" si="94"/>
        <v>1741.98</v>
      </c>
      <c r="F180" s="19"/>
      <c r="G180" s="41">
        <f t="shared" si="89"/>
        <v>24.134099574392621</v>
      </c>
      <c r="H180" s="41">
        <f t="shared" si="90"/>
        <v>0</v>
      </c>
      <c r="I180" s="24">
        <v>3296</v>
      </c>
      <c r="J180" s="25" t="s">
        <v>159</v>
      </c>
      <c r="K180" s="17">
        <f>SUM(K179)</f>
        <v>0</v>
      </c>
      <c r="L180" s="17">
        <f t="shared" ref="L180:P180" si="95">SUM(L179)</f>
        <v>0</v>
      </c>
      <c r="M180" s="17">
        <f t="shared" si="95"/>
        <v>1741.98</v>
      </c>
      <c r="N180" s="17">
        <f t="shared" si="95"/>
        <v>0</v>
      </c>
      <c r="O180" s="17">
        <f t="shared" si="95"/>
        <v>0</v>
      </c>
      <c r="P180" s="17">
        <f t="shared" si="95"/>
        <v>0</v>
      </c>
    </row>
    <row r="181" spans="1:16" x14ac:dyDescent="0.25">
      <c r="A181" s="13">
        <v>329911</v>
      </c>
      <c r="B181" s="14" t="s">
        <v>98</v>
      </c>
      <c r="C181" s="12"/>
      <c r="D181" s="12"/>
      <c r="E181" s="12">
        <v>160</v>
      </c>
      <c r="G181" s="40">
        <f t="shared" si="89"/>
        <v>0</v>
      </c>
      <c r="H181" s="40">
        <f t="shared" si="90"/>
        <v>0</v>
      </c>
      <c r="I181" s="13">
        <v>329911</v>
      </c>
      <c r="J181" s="14" t="s">
        <v>98</v>
      </c>
      <c r="K181" s="12"/>
      <c r="L181" s="28"/>
      <c r="M181" s="28">
        <v>160</v>
      </c>
      <c r="N181" s="28"/>
      <c r="O181" s="28"/>
      <c r="P181" s="17">
        <f t="shared" si="91"/>
        <v>0</v>
      </c>
    </row>
    <row r="182" spans="1:16" x14ac:dyDescent="0.25">
      <c r="A182" s="21">
        <v>329991</v>
      </c>
      <c r="B182" s="14" t="s">
        <v>99</v>
      </c>
      <c r="C182" s="12">
        <v>16592.22</v>
      </c>
      <c r="D182" s="12"/>
      <c r="E182" s="12">
        <v>10895.68</v>
      </c>
      <c r="G182" s="40">
        <f t="shared" ref="G182:G198" si="96">IF(C182&lt;&gt;0,E182/C182*100,0)</f>
        <v>65.667403156419084</v>
      </c>
      <c r="H182" s="40">
        <f t="shared" ref="H182:H198" si="97">IF(D182&lt;&gt;0,E182/D182*100,0)</f>
        <v>0</v>
      </c>
      <c r="I182" s="21">
        <v>329991</v>
      </c>
      <c r="J182" s="14" t="s">
        <v>99</v>
      </c>
      <c r="K182" s="12"/>
      <c r="L182" s="12"/>
      <c r="M182" s="12">
        <v>7190.37</v>
      </c>
      <c r="N182" s="12">
        <v>3705.31</v>
      </c>
      <c r="O182" s="12"/>
      <c r="P182" s="17">
        <f t="shared" si="91"/>
        <v>0</v>
      </c>
    </row>
    <row r="183" spans="1:16" s="2" customFormat="1" x14ac:dyDescent="0.25">
      <c r="A183" s="15">
        <v>3299</v>
      </c>
      <c r="B183" s="16" t="s">
        <v>99</v>
      </c>
      <c r="C183" s="17">
        <f>SUM(C181:C182)</f>
        <v>16592.22</v>
      </c>
      <c r="D183" s="17">
        <f t="shared" ref="D183:E183" si="98">SUM(D181:D182)</f>
        <v>0</v>
      </c>
      <c r="E183" s="17">
        <f t="shared" si="98"/>
        <v>11055.68</v>
      </c>
      <c r="F183" s="19" t="e">
        <f>#REF!+F182</f>
        <v>#REF!</v>
      </c>
      <c r="G183" s="41">
        <f t="shared" si="96"/>
        <v>66.631710524571147</v>
      </c>
      <c r="H183" s="41">
        <f t="shared" si="97"/>
        <v>0</v>
      </c>
      <c r="I183" s="15">
        <v>3299</v>
      </c>
      <c r="J183" s="16" t="s">
        <v>99</v>
      </c>
      <c r="K183" s="17">
        <f>SUM(K181:K182)</f>
        <v>0</v>
      </c>
      <c r="L183" s="17">
        <f t="shared" ref="L183:P183" si="99">SUM(L181:L182)</f>
        <v>0</v>
      </c>
      <c r="M183" s="17">
        <f t="shared" si="99"/>
        <v>7350.37</v>
      </c>
      <c r="N183" s="17">
        <f t="shared" si="99"/>
        <v>3705.31</v>
      </c>
      <c r="O183" s="17">
        <f t="shared" si="99"/>
        <v>0</v>
      </c>
      <c r="P183" s="17">
        <f t="shared" si="99"/>
        <v>0</v>
      </c>
    </row>
    <row r="184" spans="1:16" s="2" customFormat="1" x14ac:dyDescent="0.25">
      <c r="A184" s="15">
        <v>329</v>
      </c>
      <c r="B184" s="16" t="s">
        <v>99</v>
      </c>
      <c r="C184" s="17">
        <f>C160+C162+C165+C178+C180+C183</f>
        <v>26401.07</v>
      </c>
      <c r="D184" s="17">
        <v>30520</v>
      </c>
      <c r="E184" s="17">
        <f t="shared" ref="E184" si="100">E160+E162+E165+E178+E180+E183</f>
        <v>15967.33</v>
      </c>
      <c r="F184" s="19" t="e">
        <f>F160+F162+F165+#REF!+F183</f>
        <v>#REF!</v>
      </c>
      <c r="G184" s="41">
        <f t="shared" si="96"/>
        <v>60.47985933903437</v>
      </c>
      <c r="H184" s="41">
        <f t="shared" si="97"/>
        <v>52.317595019659237</v>
      </c>
      <c r="I184" s="15">
        <v>329</v>
      </c>
      <c r="J184" s="16" t="s">
        <v>99</v>
      </c>
      <c r="K184" s="17">
        <f>K160+K162+K165+K178+K180+K183</f>
        <v>0</v>
      </c>
      <c r="L184" s="17">
        <f t="shared" ref="L184:P184" si="101">L160+L162+L165+L178+L180+L183</f>
        <v>0</v>
      </c>
      <c r="M184" s="17">
        <f t="shared" si="101"/>
        <v>12080.23</v>
      </c>
      <c r="N184" s="17">
        <f t="shared" si="101"/>
        <v>3887.1</v>
      </c>
      <c r="O184" s="17">
        <f t="shared" si="101"/>
        <v>0</v>
      </c>
      <c r="P184" s="17">
        <f t="shared" si="101"/>
        <v>0</v>
      </c>
    </row>
    <row r="185" spans="1:16" s="22" customFormat="1" x14ac:dyDescent="0.25">
      <c r="A185" s="21">
        <v>343111</v>
      </c>
      <c r="B185" s="14" t="s">
        <v>100</v>
      </c>
      <c r="C185" s="12"/>
      <c r="D185" s="12"/>
      <c r="E185" s="12"/>
      <c r="F185" s="11"/>
      <c r="G185" s="40">
        <f t="shared" si="96"/>
        <v>0</v>
      </c>
      <c r="H185" s="40">
        <f t="shared" si="97"/>
        <v>0</v>
      </c>
      <c r="I185" s="21">
        <v>343111</v>
      </c>
      <c r="J185" s="14" t="s">
        <v>100</v>
      </c>
      <c r="K185" s="12"/>
      <c r="L185" s="12"/>
      <c r="M185" s="12"/>
      <c r="N185" s="12"/>
      <c r="O185" s="12"/>
      <c r="P185" s="17">
        <f t="shared" si="91"/>
        <v>0</v>
      </c>
    </row>
    <row r="186" spans="1:16" s="22" customFormat="1" x14ac:dyDescent="0.25">
      <c r="A186" s="21">
        <v>343121</v>
      </c>
      <c r="B186" s="14" t="s">
        <v>101</v>
      </c>
      <c r="C186" s="12">
        <v>1059.46</v>
      </c>
      <c r="D186" s="12"/>
      <c r="E186" s="12">
        <v>433.85</v>
      </c>
      <c r="F186" s="11"/>
      <c r="G186" s="40">
        <f t="shared" si="96"/>
        <v>40.950106658108851</v>
      </c>
      <c r="H186" s="40">
        <f t="shared" si="97"/>
        <v>0</v>
      </c>
      <c r="I186" s="21">
        <v>343121</v>
      </c>
      <c r="J186" s="14" t="s">
        <v>101</v>
      </c>
      <c r="K186" s="12"/>
      <c r="L186" s="12"/>
      <c r="M186" s="12">
        <v>433.85</v>
      </c>
      <c r="N186" s="12"/>
      <c r="O186" s="12"/>
      <c r="P186" s="17">
        <f t="shared" si="91"/>
        <v>0</v>
      </c>
    </row>
    <row r="187" spans="1:16" s="2" customFormat="1" x14ac:dyDescent="0.25">
      <c r="A187" s="15">
        <v>3431</v>
      </c>
      <c r="B187" s="16" t="s">
        <v>102</v>
      </c>
      <c r="C187" s="17">
        <f>SUM(C185:C186)</f>
        <v>1059.46</v>
      </c>
      <c r="D187" s="17">
        <f t="shared" ref="D187:E187" si="102">SUM(D185:D186)</f>
        <v>0</v>
      </c>
      <c r="E187" s="17">
        <f t="shared" si="102"/>
        <v>433.85</v>
      </c>
      <c r="F187" s="19">
        <f>F185+F186</f>
        <v>0</v>
      </c>
      <c r="G187" s="41">
        <f t="shared" si="96"/>
        <v>40.950106658108851</v>
      </c>
      <c r="H187" s="41">
        <f t="shared" si="97"/>
        <v>0</v>
      </c>
      <c r="I187" s="15">
        <v>3431</v>
      </c>
      <c r="J187" s="16" t="s">
        <v>102</v>
      </c>
      <c r="K187" s="17">
        <f>SUM(K185:K186)</f>
        <v>0</v>
      </c>
      <c r="L187" s="17">
        <f t="shared" ref="L187:P187" si="103">SUM(L185:L186)</f>
        <v>0</v>
      </c>
      <c r="M187" s="17">
        <f t="shared" si="103"/>
        <v>433.85</v>
      </c>
      <c r="N187" s="17">
        <f t="shared" si="103"/>
        <v>0</v>
      </c>
      <c r="O187" s="17">
        <f t="shared" si="103"/>
        <v>0</v>
      </c>
      <c r="P187" s="17">
        <f t="shared" si="103"/>
        <v>0</v>
      </c>
    </row>
    <row r="188" spans="1:16" s="22" customFormat="1" x14ac:dyDescent="0.25">
      <c r="A188" s="21">
        <v>343311</v>
      </c>
      <c r="B188" s="14" t="s">
        <v>156</v>
      </c>
      <c r="C188" s="12"/>
      <c r="D188" s="49"/>
      <c r="E188" s="12"/>
      <c r="F188" s="11"/>
      <c r="G188" s="40">
        <f t="shared" si="96"/>
        <v>0</v>
      </c>
      <c r="H188" s="40">
        <f t="shared" si="97"/>
        <v>0</v>
      </c>
      <c r="I188" s="21">
        <v>343311</v>
      </c>
      <c r="J188" s="14" t="s">
        <v>156</v>
      </c>
      <c r="K188" s="12"/>
      <c r="L188" s="12"/>
      <c r="M188" s="12"/>
      <c r="N188" s="12"/>
      <c r="O188" s="12"/>
      <c r="P188" s="17">
        <f t="shared" si="91"/>
        <v>0</v>
      </c>
    </row>
    <row r="189" spans="1:16" s="22" customFormat="1" x14ac:dyDescent="0.25">
      <c r="A189" s="21">
        <v>343321</v>
      </c>
      <c r="B189" s="14" t="s">
        <v>157</v>
      </c>
      <c r="C189" s="12"/>
      <c r="D189" s="49"/>
      <c r="E189" s="12"/>
      <c r="F189" s="11"/>
      <c r="G189" s="40">
        <f t="shared" si="96"/>
        <v>0</v>
      </c>
      <c r="H189" s="40">
        <f t="shared" si="97"/>
        <v>0</v>
      </c>
      <c r="I189" s="21">
        <v>343321</v>
      </c>
      <c r="J189" s="14" t="s">
        <v>157</v>
      </c>
      <c r="K189" s="12"/>
      <c r="L189" s="12"/>
      <c r="M189" s="12"/>
      <c r="N189" s="12"/>
      <c r="O189" s="12"/>
      <c r="P189" s="17">
        <f t="shared" si="91"/>
        <v>0</v>
      </c>
    </row>
    <row r="190" spans="1:16" x14ac:dyDescent="0.25">
      <c r="A190" s="13">
        <v>343331</v>
      </c>
      <c r="B190" s="14" t="s">
        <v>103</v>
      </c>
      <c r="C190" s="12">
        <v>24.95</v>
      </c>
      <c r="D190" s="12"/>
      <c r="E190" s="12">
        <v>62.26</v>
      </c>
      <c r="G190" s="40">
        <f t="shared" si="96"/>
        <v>249.53907815631263</v>
      </c>
      <c r="H190" s="40">
        <f t="shared" si="97"/>
        <v>0</v>
      </c>
      <c r="I190" s="13">
        <v>343331</v>
      </c>
      <c r="J190" s="14" t="s">
        <v>103</v>
      </c>
      <c r="K190" s="12"/>
      <c r="L190" s="12">
        <v>39.159999999999997</v>
      </c>
      <c r="M190" s="12">
        <v>23.1</v>
      </c>
      <c r="N190" s="12"/>
      <c r="O190" s="12"/>
      <c r="P190" s="17">
        <f t="shared" si="91"/>
        <v>0</v>
      </c>
    </row>
    <row r="191" spans="1:16" x14ac:dyDescent="0.25">
      <c r="A191" s="13">
        <v>343391</v>
      </c>
      <c r="B191" s="14" t="s">
        <v>148</v>
      </c>
      <c r="C191" s="12"/>
      <c r="D191" s="12"/>
      <c r="E191" s="12"/>
      <c r="G191" s="40">
        <f t="shared" si="96"/>
        <v>0</v>
      </c>
      <c r="H191" s="40">
        <f t="shared" si="97"/>
        <v>0</v>
      </c>
      <c r="I191" s="13">
        <v>343391</v>
      </c>
      <c r="J191" s="14" t="s">
        <v>148</v>
      </c>
      <c r="K191" s="12"/>
      <c r="L191" s="12"/>
      <c r="M191" s="12"/>
      <c r="N191" s="12"/>
      <c r="O191" s="12"/>
      <c r="P191" s="17">
        <f t="shared" si="91"/>
        <v>0</v>
      </c>
    </row>
    <row r="192" spans="1:16" x14ac:dyDescent="0.25">
      <c r="A192" s="15">
        <v>3433</v>
      </c>
      <c r="B192" s="16" t="s">
        <v>104</v>
      </c>
      <c r="C192" s="17">
        <f>SUM(C188:C191)</f>
        <v>24.95</v>
      </c>
      <c r="D192" s="17">
        <f t="shared" ref="D192:E192" si="104">SUM(D188:D191)</f>
        <v>0</v>
      </c>
      <c r="E192" s="17">
        <f t="shared" si="104"/>
        <v>62.26</v>
      </c>
      <c r="F192" s="19">
        <f>F190</f>
        <v>0</v>
      </c>
      <c r="G192" s="41">
        <f t="shared" si="96"/>
        <v>249.53907815631263</v>
      </c>
      <c r="H192" s="41">
        <f t="shared" si="97"/>
        <v>0</v>
      </c>
      <c r="I192" s="15">
        <v>3433</v>
      </c>
      <c r="J192" s="16" t="s">
        <v>104</v>
      </c>
      <c r="K192" s="17">
        <f>SUM(K188:K191)</f>
        <v>0</v>
      </c>
      <c r="L192" s="17">
        <f t="shared" ref="L192:P192" si="105">SUM(L188:L191)</f>
        <v>39.159999999999997</v>
      </c>
      <c r="M192" s="17">
        <f t="shared" si="105"/>
        <v>23.1</v>
      </c>
      <c r="N192" s="17">
        <f t="shared" si="105"/>
        <v>0</v>
      </c>
      <c r="O192" s="17">
        <f t="shared" si="105"/>
        <v>0</v>
      </c>
      <c r="P192" s="17">
        <f t="shared" si="105"/>
        <v>0</v>
      </c>
    </row>
    <row r="193" spans="1:16" x14ac:dyDescent="0.25">
      <c r="A193" s="21">
        <v>343491</v>
      </c>
      <c r="B193" s="14" t="s">
        <v>105</v>
      </c>
      <c r="C193" s="12"/>
      <c r="D193" s="12"/>
      <c r="E193" s="12"/>
      <c r="G193" s="40">
        <f t="shared" si="96"/>
        <v>0</v>
      </c>
      <c r="H193" s="40">
        <f t="shared" si="97"/>
        <v>0</v>
      </c>
      <c r="I193" s="21">
        <v>343491</v>
      </c>
      <c r="J193" s="14" t="s">
        <v>105</v>
      </c>
      <c r="K193" s="12"/>
      <c r="L193" s="12"/>
      <c r="M193" s="12"/>
      <c r="N193" s="12"/>
      <c r="O193" s="12"/>
      <c r="P193" s="17">
        <f t="shared" si="91"/>
        <v>0</v>
      </c>
    </row>
    <row r="194" spans="1:16" x14ac:dyDescent="0.25">
      <c r="A194" s="15">
        <v>3434</v>
      </c>
      <c r="B194" s="16" t="s">
        <v>105</v>
      </c>
      <c r="C194" s="17">
        <f>SUM(C193)</f>
        <v>0</v>
      </c>
      <c r="D194" s="17">
        <f t="shared" ref="D194:E194" si="106">SUM(D193)</f>
        <v>0</v>
      </c>
      <c r="E194" s="17">
        <f t="shared" si="106"/>
        <v>0</v>
      </c>
      <c r="F194" s="19">
        <f>F193</f>
        <v>0</v>
      </c>
      <c r="G194" s="41">
        <f t="shared" si="96"/>
        <v>0</v>
      </c>
      <c r="H194" s="41">
        <f t="shared" si="97"/>
        <v>0</v>
      </c>
      <c r="I194" s="15">
        <v>3434</v>
      </c>
      <c r="J194" s="16" t="s">
        <v>105</v>
      </c>
      <c r="K194" s="17">
        <f>SUM(K193)</f>
        <v>0</v>
      </c>
      <c r="L194" s="17">
        <f t="shared" ref="L194:P194" si="107">SUM(L193)</f>
        <v>0</v>
      </c>
      <c r="M194" s="17">
        <f t="shared" si="107"/>
        <v>0</v>
      </c>
      <c r="N194" s="17">
        <f t="shared" si="107"/>
        <v>0</v>
      </c>
      <c r="O194" s="17">
        <f t="shared" si="107"/>
        <v>0</v>
      </c>
      <c r="P194" s="17">
        <f t="shared" si="107"/>
        <v>0</v>
      </c>
    </row>
    <row r="195" spans="1:16" s="2" customFormat="1" x14ac:dyDescent="0.25">
      <c r="A195" s="15">
        <v>343</v>
      </c>
      <c r="B195" s="16" t="s">
        <v>106</v>
      </c>
      <c r="C195" s="17">
        <f>C187+C192+C194</f>
        <v>1084.4100000000001</v>
      </c>
      <c r="D195" s="17">
        <v>2525</v>
      </c>
      <c r="E195" s="17">
        <f t="shared" ref="E195" si="108">E187+E192+E194</f>
        <v>496.11</v>
      </c>
      <c r="F195" s="19">
        <f>F187+F192+F194</f>
        <v>0</v>
      </c>
      <c r="G195" s="41">
        <f t="shared" si="96"/>
        <v>45.749301463468612</v>
      </c>
      <c r="H195" s="41">
        <f t="shared" si="97"/>
        <v>19.647920792079208</v>
      </c>
      <c r="I195" s="15">
        <v>343</v>
      </c>
      <c r="J195" s="16" t="s">
        <v>106</v>
      </c>
      <c r="K195" s="17">
        <f>K187+K192+K194</f>
        <v>0</v>
      </c>
      <c r="L195" s="17">
        <f t="shared" ref="L195:P195" si="109">L187+L192+L194</f>
        <v>39.159999999999997</v>
      </c>
      <c r="M195" s="17">
        <f t="shared" si="109"/>
        <v>456.95000000000005</v>
      </c>
      <c r="N195" s="17">
        <f t="shared" si="109"/>
        <v>0</v>
      </c>
      <c r="O195" s="17">
        <f t="shared" si="109"/>
        <v>0</v>
      </c>
      <c r="P195" s="17">
        <f t="shared" si="109"/>
        <v>0</v>
      </c>
    </row>
    <row r="196" spans="1:16" s="22" customFormat="1" x14ac:dyDescent="0.25">
      <c r="A196" s="21">
        <v>372</v>
      </c>
      <c r="B196" s="14" t="s">
        <v>160</v>
      </c>
      <c r="C196" s="12"/>
      <c r="D196" s="49"/>
      <c r="E196" s="12"/>
      <c r="F196" s="11"/>
      <c r="G196" s="40">
        <f t="shared" si="96"/>
        <v>0</v>
      </c>
      <c r="H196" s="40">
        <f t="shared" si="97"/>
        <v>0</v>
      </c>
      <c r="I196" s="21">
        <v>372191</v>
      </c>
      <c r="J196" s="14" t="s">
        <v>108</v>
      </c>
      <c r="K196" s="12"/>
      <c r="L196" s="12"/>
      <c r="M196" s="12"/>
      <c r="N196" s="12"/>
      <c r="O196" s="12"/>
      <c r="P196" s="17">
        <f t="shared" si="91"/>
        <v>0</v>
      </c>
    </row>
    <row r="197" spans="1:16" s="2" customFormat="1" x14ac:dyDescent="0.25">
      <c r="A197" s="15">
        <v>372</v>
      </c>
      <c r="B197" s="16" t="s">
        <v>109</v>
      </c>
      <c r="C197" s="17">
        <f>SUM(C196)</f>
        <v>0</v>
      </c>
      <c r="D197" s="17"/>
      <c r="E197" s="17">
        <f t="shared" ref="E197" si="110">SUM(E196)</f>
        <v>0</v>
      </c>
      <c r="F197" s="19">
        <f>F196</f>
        <v>0</v>
      </c>
      <c r="G197" s="41">
        <f t="shared" si="96"/>
        <v>0</v>
      </c>
      <c r="H197" s="41">
        <f t="shared" si="97"/>
        <v>0</v>
      </c>
      <c r="I197" s="15">
        <v>372</v>
      </c>
      <c r="J197" s="16" t="s">
        <v>109</v>
      </c>
      <c r="K197" s="17">
        <f>SUM(K196)</f>
        <v>0</v>
      </c>
      <c r="L197" s="17">
        <f t="shared" ref="L197:P197" si="111">SUM(L196)</f>
        <v>0</v>
      </c>
      <c r="M197" s="17">
        <f t="shared" si="111"/>
        <v>0</v>
      </c>
      <c r="N197" s="17">
        <f t="shared" si="111"/>
        <v>0</v>
      </c>
      <c r="O197" s="17">
        <f t="shared" si="111"/>
        <v>0</v>
      </c>
      <c r="P197" s="17">
        <f t="shared" si="111"/>
        <v>0</v>
      </c>
    </row>
    <row r="198" spans="1:16" s="22" customFormat="1" x14ac:dyDescent="0.25">
      <c r="A198" s="21">
        <v>381291</v>
      </c>
      <c r="B198" s="14" t="s">
        <v>138</v>
      </c>
      <c r="C198" s="12"/>
      <c r="D198" s="49"/>
      <c r="E198" s="12"/>
      <c r="F198" s="11"/>
      <c r="G198" s="41">
        <f t="shared" si="96"/>
        <v>0</v>
      </c>
      <c r="H198" s="41">
        <f t="shared" si="97"/>
        <v>0</v>
      </c>
      <c r="I198" s="21">
        <v>381291</v>
      </c>
      <c r="J198" s="14" t="s">
        <v>138</v>
      </c>
      <c r="K198" s="12"/>
      <c r="L198" s="12"/>
      <c r="M198" s="12"/>
      <c r="N198" s="12"/>
      <c r="O198" s="12"/>
      <c r="P198" s="17">
        <f t="shared" si="91"/>
        <v>0</v>
      </c>
    </row>
    <row r="199" spans="1:16" x14ac:dyDescent="0.25">
      <c r="A199" s="320" t="str">
        <f>A1</f>
        <v>DOM UČENIKA SREDNJIH ŠKOLA BJELOVAR</v>
      </c>
      <c r="B199" s="320"/>
      <c r="C199" s="320"/>
      <c r="D199" s="320"/>
      <c r="I199" s="320" t="str">
        <f>A1</f>
        <v>DOM UČENIKA SREDNJIH ŠKOLA BJELOVAR</v>
      </c>
      <c r="J199" s="320"/>
      <c r="K199" s="320"/>
      <c r="L199" s="320"/>
      <c r="M199" s="7"/>
      <c r="N199" s="7"/>
      <c r="O199" s="7"/>
      <c r="P199" s="7"/>
    </row>
    <row r="200" spans="1:16" x14ac:dyDescent="0.25">
      <c r="A200" s="321" t="str">
        <f>A2</f>
        <v>BJELOVAR, POLJANA DR. FRANJE TUĐMANA 7</v>
      </c>
      <c r="B200" s="321"/>
      <c r="C200" s="321"/>
      <c r="D200" s="321"/>
      <c r="H200" s="27" t="s">
        <v>150</v>
      </c>
      <c r="I200" s="321" t="str">
        <f>A2</f>
        <v>BJELOVAR, POLJANA DR. FRANJE TUĐMANA 7</v>
      </c>
      <c r="J200" s="321"/>
      <c r="K200" s="321"/>
      <c r="L200" s="321"/>
      <c r="M200" s="7"/>
      <c r="N200" s="7"/>
      <c r="O200" s="7"/>
      <c r="P200" s="27" t="str">
        <f>H200</f>
        <v>str.7</v>
      </c>
    </row>
    <row r="201" spans="1:16" x14ac:dyDescent="0.25">
      <c r="A201" s="61"/>
      <c r="B201" s="61"/>
      <c r="C201" s="61"/>
      <c r="D201" s="61"/>
      <c r="H201" s="27"/>
      <c r="I201" s="61"/>
      <c r="J201" s="61"/>
      <c r="K201" s="61"/>
      <c r="L201" s="61"/>
      <c r="M201" s="7"/>
      <c r="N201" s="7"/>
      <c r="O201" s="7"/>
      <c r="P201" s="27"/>
    </row>
    <row r="202" spans="1:16" ht="15.75" x14ac:dyDescent="0.3">
      <c r="A202" s="60"/>
      <c r="B202" s="316" t="str">
        <f>B5</f>
        <v>IZVJEŠTAJ O IZVRŠENJU FINANCIJSKOG PLANA  I - XII 2025.</v>
      </c>
      <c r="C202" s="316"/>
      <c r="D202" s="316"/>
      <c r="E202" s="316"/>
      <c r="F202" s="316"/>
      <c r="G202" s="316"/>
      <c r="H202" s="316"/>
      <c r="I202" s="60"/>
      <c r="J202" s="316" t="str">
        <f>B5</f>
        <v>IZVJEŠTAJ O IZVRŠENJU FINANCIJSKOG PLANA  I - XII 2025.</v>
      </c>
      <c r="K202" s="316"/>
      <c r="L202" s="316"/>
      <c r="M202" s="316"/>
      <c r="N202" s="316"/>
      <c r="O202" s="316"/>
      <c r="P202" s="316"/>
    </row>
    <row r="203" spans="1:16" x14ac:dyDescent="0.25">
      <c r="I203" s="1"/>
      <c r="J203" s="3"/>
      <c r="K203" s="7"/>
      <c r="L203" s="7"/>
      <c r="M203" s="7"/>
      <c r="N203" s="7"/>
      <c r="O203" s="7"/>
      <c r="P203" s="7"/>
    </row>
    <row r="204" spans="1:16" ht="15" customHeight="1" x14ac:dyDescent="0.25">
      <c r="A204" s="4"/>
      <c r="B204" s="5"/>
      <c r="C204" s="33" t="str">
        <f t="shared" ref="C204:H205" si="112">C7</f>
        <v>IZVRŠENO</v>
      </c>
      <c r="D204" s="33" t="str">
        <f t="shared" si="112"/>
        <v>PLAN</v>
      </c>
      <c r="E204" s="33" t="str">
        <f t="shared" si="112"/>
        <v>IZVRŠENO</v>
      </c>
      <c r="F204" s="33">
        <f t="shared" si="112"/>
        <v>0</v>
      </c>
      <c r="G204" s="33" t="str">
        <f t="shared" si="112"/>
        <v>INDEKS</v>
      </c>
      <c r="H204" s="33" t="str">
        <f t="shared" si="112"/>
        <v xml:space="preserve">INDEKS </v>
      </c>
      <c r="I204" s="4"/>
      <c r="J204" s="5"/>
      <c r="K204" s="317" t="s">
        <v>126</v>
      </c>
      <c r="L204" s="318"/>
      <c r="M204" s="317" t="s">
        <v>128</v>
      </c>
      <c r="N204" s="319"/>
      <c r="O204" s="319"/>
      <c r="P204" s="318"/>
    </row>
    <row r="205" spans="1:16" x14ac:dyDescent="0.25">
      <c r="A205" s="66" t="s">
        <v>5</v>
      </c>
      <c r="B205" s="66" t="s">
        <v>6</v>
      </c>
      <c r="C205" s="34" t="str">
        <f t="shared" si="112"/>
        <v>I - XII 2024.</v>
      </c>
      <c r="D205" s="34" t="str">
        <f t="shared" si="112"/>
        <v>2025.</v>
      </c>
      <c r="E205" s="34" t="str">
        <f t="shared" si="112"/>
        <v>I - XII 2025.</v>
      </c>
      <c r="F205" s="34">
        <f t="shared" si="112"/>
        <v>0</v>
      </c>
      <c r="G205" s="34" t="str">
        <f t="shared" si="112"/>
        <v>2025/2024.</v>
      </c>
      <c r="H205" s="34" t="str">
        <f t="shared" si="112"/>
        <v>IZVR / PLAN</v>
      </c>
      <c r="I205" s="66" t="s">
        <v>5</v>
      </c>
      <c r="J205" s="66" t="s">
        <v>6</v>
      </c>
      <c r="K205" s="35" t="str">
        <f t="shared" ref="K205:P205" si="113">K8</f>
        <v>511 / DRŽ.PROR.</v>
      </c>
      <c r="L205" s="35" t="str">
        <f t="shared" si="113"/>
        <v>122 / DEC</v>
      </c>
      <c r="M205" s="35" t="str">
        <f t="shared" si="113"/>
        <v>45 / UPLATE ROD.</v>
      </c>
      <c r="N205" s="35" t="str">
        <f t="shared" si="113"/>
        <v>32 / VLASTITI</v>
      </c>
      <c r="O205" s="35" t="str">
        <f t="shared" si="113"/>
        <v>49 / VIŠAK</v>
      </c>
      <c r="P205" s="35" t="str">
        <f t="shared" si="113"/>
        <v>OSTALO</v>
      </c>
    </row>
    <row r="206" spans="1:16" x14ac:dyDescent="0.25">
      <c r="A206" s="54">
        <v>381</v>
      </c>
      <c r="B206" s="55" t="s">
        <v>149</v>
      </c>
      <c r="C206" s="53">
        <f>SUM(C198)</f>
        <v>0</v>
      </c>
      <c r="D206" s="53"/>
      <c r="E206" s="53">
        <f t="shared" ref="E206" si="114">SUM(E198)</f>
        <v>0</v>
      </c>
      <c r="F206" s="56"/>
      <c r="G206" s="41">
        <f>IF(C206&lt;&gt;0,E206/C206*100,0)</f>
        <v>0</v>
      </c>
      <c r="H206" s="41">
        <f>IF(D206&lt;&gt;0,E206/D206*100,0)</f>
        <v>0</v>
      </c>
      <c r="I206" s="54">
        <v>381</v>
      </c>
      <c r="J206" s="55" t="s">
        <v>149</v>
      </c>
      <c r="K206" s="53">
        <f>SUM(K198)</f>
        <v>0</v>
      </c>
      <c r="L206" s="53">
        <f t="shared" ref="L206:P206" si="115">SUM(L198)</f>
        <v>0</v>
      </c>
      <c r="M206" s="53">
        <f t="shared" si="115"/>
        <v>0</v>
      </c>
      <c r="N206" s="53">
        <f t="shared" si="115"/>
        <v>0</v>
      </c>
      <c r="O206" s="53">
        <f t="shared" si="115"/>
        <v>0</v>
      </c>
      <c r="P206" s="53">
        <f t="shared" si="115"/>
        <v>0</v>
      </c>
    </row>
    <row r="207" spans="1:16" x14ac:dyDescent="0.25">
      <c r="A207" s="15">
        <v>3</v>
      </c>
      <c r="B207" s="16" t="s">
        <v>107</v>
      </c>
      <c r="C207" s="17">
        <f>C44+C51+C55+C77+C107+C154+C157+C184+C195+C197+C206</f>
        <v>1294980.1300000001</v>
      </c>
      <c r="D207" s="17">
        <f>D44+D51+D55+D77+D107+D154+D157+D184+D195+D197+D206</f>
        <v>1591964</v>
      </c>
      <c r="E207" s="17">
        <f>E44+E51+E55+E77+E107+E154+E157+E184+E195+E197+E206</f>
        <v>1390145.4300000004</v>
      </c>
      <c r="F207" s="19"/>
      <c r="G207" s="41">
        <f>IF(C207&lt;&gt;0,E207/C207*100,0)</f>
        <v>107.34878457169843</v>
      </c>
      <c r="H207" s="41">
        <f>IF(D207&lt;&gt;0,E207/D207*100,0)</f>
        <v>87.322667472380061</v>
      </c>
      <c r="I207" s="15">
        <v>3</v>
      </c>
      <c r="J207" s="16" t="s">
        <v>107</v>
      </c>
      <c r="K207" s="17">
        <f t="shared" ref="K207:P207" si="116">K44+K51+K55+K77+K107+K154+K157+K184+K195+K197+K206</f>
        <v>1017572.17</v>
      </c>
      <c r="L207" s="17">
        <f t="shared" si="116"/>
        <v>223343.49000000002</v>
      </c>
      <c r="M207" s="17">
        <f t="shared" si="116"/>
        <v>119151.84000000001</v>
      </c>
      <c r="N207" s="17">
        <f t="shared" si="116"/>
        <v>13112.230000000001</v>
      </c>
      <c r="O207" s="17">
        <f t="shared" si="116"/>
        <v>16965.7</v>
      </c>
      <c r="P207" s="17">
        <f t="shared" si="116"/>
        <v>0</v>
      </c>
    </row>
    <row r="208" spans="1:16" x14ac:dyDescent="0.25">
      <c r="A208" s="15"/>
      <c r="B208" s="16"/>
      <c r="C208" s="17"/>
      <c r="D208" s="17"/>
      <c r="E208" s="17"/>
      <c r="F208" s="19"/>
      <c r="G208" s="41"/>
      <c r="H208" s="41"/>
      <c r="I208" s="15"/>
      <c r="J208" s="16"/>
      <c r="K208" s="64"/>
      <c r="L208" s="64"/>
      <c r="M208" s="64"/>
      <c r="N208" s="64"/>
      <c r="O208" s="64"/>
      <c r="P208" s="64"/>
    </row>
    <row r="209" spans="1:16" x14ac:dyDescent="0.25">
      <c r="A209" s="13">
        <v>422111</v>
      </c>
      <c r="B209" s="14" t="s">
        <v>110</v>
      </c>
      <c r="C209" s="12">
        <v>0</v>
      </c>
      <c r="D209" s="12"/>
      <c r="E209" s="12">
        <v>13555.88</v>
      </c>
      <c r="G209" s="40">
        <f t="shared" ref="G209:G215" si="117">IF(C209&lt;&gt;0,E209/C209*100,0)</f>
        <v>0</v>
      </c>
      <c r="H209" s="40">
        <f t="shared" ref="H209:H215" si="118">IF(D209&lt;&gt;0,E209/D209*100,0)</f>
        <v>0</v>
      </c>
      <c r="I209" s="13">
        <v>422111</v>
      </c>
      <c r="J209" s="14" t="s">
        <v>110</v>
      </c>
      <c r="K209" s="28"/>
      <c r="L209" s="28"/>
      <c r="M209" s="28"/>
      <c r="N209" s="28"/>
      <c r="O209" s="28">
        <v>13555.88</v>
      </c>
      <c r="P209" s="28">
        <f>E209-SUM(K209:O209)</f>
        <v>0</v>
      </c>
    </row>
    <row r="210" spans="1:16" x14ac:dyDescent="0.25">
      <c r="A210" s="21">
        <v>422121</v>
      </c>
      <c r="B210" s="14" t="s">
        <v>111</v>
      </c>
      <c r="C210" s="12">
        <v>8712.2099999999991</v>
      </c>
      <c r="D210" s="12"/>
      <c r="E210" s="12"/>
      <c r="G210" s="40">
        <f t="shared" si="117"/>
        <v>0</v>
      </c>
      <c r="H210" s="40">
        <f t="shared" si="118"/>
        <v>0</v>
      </c>
      <c r="I210" s="21">
        <v>422121</v>
      </c>
      <c r="J210" s="14" t="s">
        <v>111</v>
      </c>
      <c r="K210" s="12"/>
      <c r="L210" s="12"/>
      <c r="M210" s="12"/>
      <c r="N210" s="12"/>
      <c r="O210" s="12"/>
      <c r="P210" s="28">
        <f t="shared" ref="P210:P228" si="119">E210-SUM(K210:O210)</f>
        <v>0</v>
      </c>
    </row>
    <row r="211" spans="1:16" x14ac:dyDescent="0.25">
      <c r="A211" s="21">
        <v>422191</v>
      </c>
      <c r="B211" s="14" t="s">
        <v>112</v>
      </c>
      <c r="C211" s="12"/>
      <c r="D211" s="12"/>
      <c r="E211" s="12"/>
      <c r="G211" s="40">
        <f t="shared" si="117"/>
        <v>0</v>
      </c>
      <c r="H211" s="40">
        <f t="shared" si="118"/>
        <v>0</v>
      </c>
      <c r="I211" s="21">
        <v>422191</v>
      </c>
      <c r="J211" s="14" t="s">
        <v>112</v>
      </c>
      <c r="K211" s="17"/>
      <c r="L211" s="17"/>
      <c r="M211" s="17"/>
      <c r="N211" s="17"/>
      <c r="O211" s="17"/>
      <c r="P211" s="28">
        <f t="shared" si="119"/>
        <v>0</v>
      </c>
    </row>
    <row r="212" spans="1:16" x14ac:dyDescent="0.25">
      <c r="A212" s="15">
        <v>4221</v>
      </c>
      <c r="B212" s="16" t="s">
        <v>113</v>
      </c>
      <c r="C212" s="17">
        <f>SUM(C209:C211)</f>
        <v>8712.2099999999991</v>
      </c>
      <c r="D212" s="17">
        <f t="shared" ref="D212:E212" si="120">SUM(D209:D211)</f>
        <v>0</v>
      </c>
      <c r="E212" s="17">
        <f t="shared" si="120"/>
        <v>13555.88</v>
      </c>
      <c r="F212" s="19"/>
      <c r="G212" s="41">
        <f t="shared" si="117"/>
        <v>155.59634122685287</v>
      </c>
      <c r="H212" s="41">
        <f t="shared" si="118"/>
        <v>0</v>
      </c>
      <c r="I212" s="15">
        <v>4221</v>
      </c>
      <c r="J212" s="16" t="s">
        <v>113</v>
      </c>
      <c r="K212" s="17">
        <f>SUM(K209:K211)</f>
        <v>0</v>
      </c>
      <c r="L212" s="17">
        <f t="shared" ref="L212:P212" si="121">SUM(L209:L211)</f>
        <v>0</v>
      </c>
      <c r="M212" s="17">
        <f t="shared" si="121"/>
        <v>0</v>
      </c>
      <c r="N212" s="17">
        <f t="shared" si="121"/>
        <v>0</v>
      </c>
      <c r="O212" s="17">
        <f t="shared" si="121"/>
        <v>13555.88</v>
      </c>
      <c r="P212" s="17">
        <f t="shared" si="121"/>
        <v>0</v>
      </c>
    </row>
    <row r="213" spans="1:16" x14ac:dyDescent="0.25">
      <c r="A213" s="21">
        <v>422221</v>
      </c>
      <c r="B213" s="14" t="s">
        <v>366</v>
      </c>
      <c r="C213" s="12">
        <v>296.99</v>
      </c>
      <c r="D213" s="12"/>
      <c r="E213" s="12"/>
      <c r="G213" s="40">
        <f t="shared" si="117"/>
        <v>0</v>
      </c>
      <c r="H213" s="40">
        <f t="shared" si="118"/>
        <v>0</v>
      </c>
      <c r="I213" s="21">
        <v>422311</v>
      </c>
      <c r="J213" s="14" t="s">
        <v>366</v>
      </c>
      <c r="K213" s="12"/>
      <c r="L213" s="12"/>
      <c r="M213" s="12"/>
      <c r="N213" s="12"/>
      <c r="O213" s="12"/>
      <c r="P213" s="28">
        <f t="shared" si="119"/>
        <v>0</v>
      </c>
    </row>
    <row r="214" spans="1:16" x14ac:dyDescent="0.25">
      <c r="A214" s="15">
        <v>4222</v>
      </c>
      <c r="B214" s="16" t="s">
        <v>114</v>
      </c>
      <c r="C214" s="17">
        <f>SUM(C213)</f>
        <v>296.99</v>
      </c>
      <c r="D214" s="17">
        <f t="shared" ref="D214:E214" si="122">SUM(D213)</f>
        <v>0</v>
      </c>
      <c r="E214" s="17">
        <f t="shared" si="122"/>
        <v>0</v>
      </c>
      <c r="F214" s="19"/>
      <c r="G214" s="41">
        <f t="shared" si="117"/>
        <v>0</v>
      </c>
      <c r="H214" s="41">
        <f t="shared" si="118"/>
        <v>0</v>
      </c>
      <c r="I214" s="15">
        <v>4222</v>
      </c>
      <c r="J214" s="16" t="s">
        <v>114</v>
      </c>
      <c r="K214" s="17">
        <f>SUM(K213)</f>
        <v>0</v>
      </c>
      <c r="L214" s="17">
        <f t="shared" ref="L214:P214" si="123">SUM(L213)</f>
        <v>0</v>
      </c>
      <c r="M214" s="17">
        <f t="shared" si="123"/>
        <v>0</v>
      </c>
      <c r="N214" s="17">
        <f t="shared" si="123"/>
        <v>0</v>
      </c>
      <c r="O214" s="17">
        <f t="shared" si="123"/>
        <v>0</v>
      </c>
      <c r="P214" s="17">
        <f t="shared" si="123"/>
        <v>0</v>
      </c>
    </row>
    <row r="215" spans="1:16" s="22" customFormat="1" x14ac:dyDescent="0.25">
      <c r="A215" s="21">
        <v>422311</v>
      </c>
      <c r="B215" s="14" t="s">
        <v>163</v>
      </c>
      <c r="C215" s="12"/>
      <c r="D215" s="12"/>
      <c r="E215" s="12"/>
      <c r="F215" s="11"/>
      <c r="G215" s="40">
        <f t="shared" si="117"/>
        <v>0</v>
      </c>
      <c r="H215" s="40">
        <f t="shared" si="118"/>
        <v>0</v>
      </c>
      <c r="I215" s="21">
        <v>422311</v>
      </c>
      <c r="J215" s="14" t="s">
        <v>163</v>
      </c>
      <c r="K215" s="12"/>
      <c r="L215" s="12"/>
      <c r="M215" s="12"/>
      <c r="N215" s="12"/>
      <c r="O215" s="12"/>
      <c r="P215" s="28">
        <f t="shared" si="119"/>
        <v>0</v>
      </c>
    </row>
    <row r="216" spans="1:16" x14ac:dyDescent="0.25">
      <c r="A216" s="21">
        <v>422391</v>
      </c>
      <c r="B216" s="74" t="s">
        <v>151</v>
      </c>
      <c r="C216" s="34"/>
      <c r="D216" s="77"/>
      <c r="E216" s="34"/>
      <c r="F216" s="73"/>
      <c r="G216" s="41">
        <f t="shared" ref="G216:G247" si="124">IF(C216&lt;&gt;0,E216/C216*100,0)</f>
        <v>0</v>
      </c>
      <c r="H216" s="41">
        <f t="shared" ref="H216:H247" si="125">IF(D216&lt;&gt;0,E216/D216*100,0)</f>
        <v>0</v>
      </c>
      <c r="I216" s="21">
        <v>422391</v>
      </c>
      <c r="J216" s="74" t="s">
        <v>151</v>
      </c>
      <c r="K216" s="35"/>
      <c r="L216" s="35"/>
      <c r="M216" s="36"/>
      <c r="N216" s="36"/>
      <c r="O216" s="35"/>
      <c r="P216" s="28">
        <f t="shared" si="119"/>
        <v>0</v>
      </c>
    </row>
    <row r="217" spans="1:16" s="2" customFormat="1" x14ac:dyDescent="0.25">
      <c r="A217" s="15">
        <v>4223</v>
      </c>
      <c r="B217" s="76" t="s">
        <v>123</v>
      </c>
      <c r="C217" s="67">
        <f>SUM(C215:C216)</f>
        <v>0</v>
      </c>
      <c r="D217" s="67">
        <f t="shared" ref="D217:E217" si="126">SUM(D215:D216)</f>
        <v>0</v>
      </c>
      <c r="E217" s="67">
        <f t="shared" si="126"/>
        <v>0</v>
      </c>
      <c r="F217" s="75"/>
      <c r="G217" s="41">
        <f t="shared" si="124"/>
        <v>0</v>
      </c>
      <c r="H217" s="41">
        <f t="shared" si="125"/>
        <v>0</v>
      </c>
      <c r="I217" s="15">
        <v>4223</v>
      </c>
      <c r="J217" s="76" t="s">
        <v>123</v>
      </c>
      <c r="K217" s="67">
        <f>SUM(K215:K216)</f>
        <v>0</v>
      </c>
      <c r="L217" s="67">
        <f t="shared" ref="L217:P217" si="127">SUM(L215:L216)</f>
        <v>0</v>
      </c>
      <c r="M217" s="67">
        <f t="shared" si="127"/>
        <v>0</v>
      </c>
      <c r="N217" s="67">
        <f t="shared" si="127"/>
        <v>0</v>
      </c>
      <c r="O217" s="67">
        <f t="shared" si="127"/>
        <v>0</v>
      </c>
      <c r="P217" s="67">
        <f t="shared" si="127"/>
        <v>0</v>
      </c>
    </row>
    <row r="218" spans="1:16" x14ac:dyDescent="0.25">
      <c r="A218" s="21">
        <v>422611</v>
      </c>
      <c r="B218" s="74" t="s">
        <v>152</v>
      </c>
      <c r="C218" s="34">
        <v>26912.29</v>
      </c>
      <c r="D218" s="34"/>
      <c r="E218" s="34"/>
      <c r="F218" s="73"/>
      <c r="G218" s="41">
        <f t="shared" si="124"/>
        <v>0</v>
      </c>
      <c r="H218" s="41">
        <f t="shared" si="125"/>
        <v>0</v>
      </c>
      <c r="I218" s="21">
        <v>422611</v>
      </c>
      <c r="J218" s="74" t="s">
        <v>152</v>
      </c>
      <c r="K218" s="35"/>
      <c r="L218" s="35"/>
      <c r="M218" s="36"/>
      <c r="N218" s="36"/>
      <c r="O218" s="35"/>
      <c r="P218" s="28">
        <f t="shared" si="119"/>
        <v>0</v>
      </c>
    </row>
    <row r="219" spans="1:16" x14ac:dyDescent="0.25">
      <c r="A219" s="21">
        <v>422621</v>
      </c>
      <c r="B219" s="74" t="s">
        <v>153</v>
      </c>
      <c r="C219" s="34">
        <v>831.05</v>
      </c>
      <c r="D219" s="34"/>
      <c r="E219" s="34"/>
      <c r="F219" s="73"/>
      <c r="G219" s="41">
        <f t="shared" si="124"/>
        <v>0</v>
      </c>
      <c r="H219" s="41">
        <f t="shared" si="125"/>
        <v>0</v>
      </c>
      <c r="I219" s="21">
        <v>422621</v>
      </c>
      <c r="J219" s="74" t="s">
        <v>153</v>
      </c>
      <c r="K219" s="35"/>
      <c r="L219" s="35"/>
      <c r="M219" s="36"/>
      <c r="N219" s="36"/>
      <c r="O219" s="35"/>
      <c r="P219" s="28">
        <f t="shared" si="119"/>
        <v>0</v>
      </c>
    </row>
    <row r="220" spans="1:16" s="2" customFormat="1" x14ac:dyDescent="0.25">
      <c r="A220" s="15">
        <v>4226</v>
      </c>
      <c r="B220" s="16" t="s">
        <v>124</v>
      </c>
      <c r="C220" s="17">
        <f>SUM(C218:C219)</f>
        <v>27743.34</v>
      </c>
      <c r="D220" s="17">
        <f t="shared" ref="D220:E220" si="128">SUM(D218:D219)</f>
        <v>0</v>
      </c>
      <c r="E220" s="17">
        <f t="shared" si="128"/>
        <v>0</v>
      </c>
      <c r="F220" s="19"/>
      <c r="G220" s="41">
        <f t="shared" si="124"/>
        <v>0</v>
      </c>
      <c r="H220" s="41">
        <f t="shared" si="125"/>
        <v>0</v>
      </c>
      <c r="I220" s="15">
        <v>4226</v>
      </c>
      <c r="J220" s="16" t="s">
        <v>124</v>
      </c>
      <c r="K220" s="17">
        <f>SUM(K218:K219)</f>
        <v>0</v>
      </c>
      <c r="L220" s="17">
        <f t="shared" ref="L220:P220" si="129">SUM(L218:L219)</f>
        <v>0</v>
      </c>
      <c r="M220" s="17">
        <f t="shared" si="129"/>
        <v>0</v>
      </c>
      <c r="N220" s="17">
        <f t="shared" si="129"/>
        <v>0</v>
      </c>
      <c r="O220" s="17">
        <f t="shared" si="129"/>
        <v>0</v>
      </c>
      <c r="P220" s="17">
        <f t="shared" si="129"/>
        <v>0</v>
      </c>
    </row>
    <row r="221" spans="1:16" x14ac:dyDescent="0.25">
      <c r="A221" s="21">
        <v>422731</v>
      </c>
      <c r="B221" s="14" t="s">
        <v>122</v>
      </c>
      <c r="C221" s="12">
        <v>19913.400000000001</v>
      </c>
      <c r="D221" s="12"/>
      <c r="E221" s="12">
        <v>20395.28</v>
      </c>
      <c r="G221" s="40">
        <f t="shared" si="124"/>
        <v>102.41987807205197</v>
      </c>
      <c r="H221" s="40">
        <f t="shared" si="125"/>
        <v>0</v>
      </c>
      <c r="I221" s="21">
        <v>422731</v>
      </c>
      <c r="J221" s="14" t="s">
        <v>122</v>
      </c>
      <c r="K221" s="12"/>
      <c r="L221" s="12"/>
      <c r="M221" s="12"/>
      <c r="N221" s="12"/>
      <c r="O221" s="12">
        <v>20395.28</v>
      </c>
      <c r="P221" s="28">
        <f t="shared" si="119"/>
        <v>0</v>
      </c>
    </row>
    <row r="222" spans="1:16" x14ac:dyDescent="0.25">
      <c r="A222" s="15">
        <v>4227</v>
      </c>
      <c r="B222" s="16" t="s">
        <v>121</v>
      </c>
      <c r="C222" s="17">
        <f>SUM(C221)</f>
        <v>19913.400000000001</v>
      </c>
      <c r="D222" s="17">
        <f t="shared" ref="D222:E222" si="130">SUM(D221)</f>
        <v>0</v>
      </c>
      <c r="E222" s="17">
        <f t="shared" si="130"/>
        <v>20395.28</v>
      </c>
      <c r="F222" s="19"/>
      <c r="G222" s="41">
        <f t="shared" si="124"/>
        <v>102.41987807205197</v>
      </c>
      <c r="H222" s="41">
        <f t="shared" si="125"/>
        <v>0</v>
      </c>
      <c r="I222" s="15">
        <v>4227</v>
      </c>
      <c r="J222" s="16" t="s">
        <v>121</v>
      </c>
      <c r="K222" s="17">
        <f>SUM(K221)</f>
        <v>0</v>
      </c>
      <c r="L222" s="17">
        <f t="shared" ref="L222:P222" si="131">SUM(L221)</f>
        <v>0</v>
      </c>
      <c r="M222" s="17">
        <f t="shared" si="131"/>
        <v>0</v>
      </c>
      <c r="N222" s="17">
        <f t="shared" si="131"/>
        <v>0</v>
      </c>
      <c r="O222" s="17">
        <f t="shared" si="131"/>
        <v>20395.28</v>
      </c>
      <c r="P222" s="17">
        <f t="shared" si="131"/>
        <v>0</v>
      </c>
    </row>
    <row r="223" spans="1:16" x14ac:dyDescent="0.25">
      <c r="A223" s="15">
        <v>422</v>
      </c>
      <c r="B223" s="16" t="s">
        <v>120</v>
      </c>
      <c r="C223" s="17">
        <f>C212+C214+C217+C220+C222</f>
        <v>56665.94</v>
      </c>
      <c r="D223" s="17">
        <v>44000</v>
      </c>
      <c r="E223" s="17">
        <f t="shared" ref="E223" si="132">E212+E214+E217+E220+E222</f>
        <v>33951.159999999996</v>
      </c>
      <c r="F223" s="19"/>
      <c r="G223" s="41">
        <f t="shared" si="124"/>
        <v>59.914580081085731</v>
      </c>
      <c r="H223" s="41">
        <f t="shared" si="125"/>
        <v>77.161727272727262</v>
      </c>
      <c r="I223" s="15">
        <v>422</v>
      </c>
      <c r="J223" s="16" t="s">
        <v>120</v>
      </c>
      <c r="K223" s="17">
        <f>K212+K214+K217+K220+K222</f>
        <v>0</v>
      </c>
      <c r="L223" s="17">
        <f t="shared" ref="L223:P223" si="133">L212+L214+L217+L220+L222</f>
        <v>0</v>
      </c>
      <c r="M223" s="17">
        <f t="shared" si="133"/>
        <v>0</v>
      </c>
      <c r="N223" s="17">
        <f t="shared" si="133"/>
        <v>0</v>
      </c>
      <c r="O223" s="17">
        <f t="shared" si="133"/>
        <v>33951.159999999996</v>
      </c>
      <c r="P223" s="17">
        <f t="shared" si="133"/>
        <v>0</v>
      </c>
    </row>
    <row r="224" spans="1:16" s="22" customFormat="1" x14ac:dyDescent="0.25">
      <c r="A224" s="21">
        <v>423131</v>
      </c>
      <c r="B224" s="14" t="s">
        <v>367</v>
      </c>
      <c r="C224" s="12">
        <v>41759.339999999997</v>
      </c>
      <c r="D224" s="12"/>
      <c r="E224" s="12"/>
      <c r="F224" s="11"/>
      <c r="G224" s="40">
        <f t="shared" si="124"/>
        <v>0</v>
      </c>
      <c r="H224" s="40">
        <f t="shared" si="125"/>
        <v>0</v>
      </c>
      <c r="I224" s="21">
        <v>423131</v>
      </c>
      <c r="J224" s="14" t="s">
        <v>369</v>
      </c>
      <c r="K224" s="12"/>
      <c r="L224" s="12"/>
      <c r="M224" s="12"/>
      <c r="N224" s="12"/>
      <c r="O224" s="12"/>
      <c r="P224" s="28">
        <f t="shared" si="119"/>
        <v>0</v>
      </c>
    </row>
    <row r="225" spans="1:16" x14ac:dyDescent="0.25">
      <c r="A225" s="15">
        <v>423</v>
      </c>
      <c r="B225" s="16" t="s">
        <v>368</v>
      </c>
      <c r="C225" s="17">
        <f>C224</f>
        <v>41759.339999999997</v>
      </c>
      <c r="D225" s="17">
        <f t="shared" ref="D225:E225" si="134">D224</f>
        <v>0</v>
      </c>
      <c r="E225" s="17">
        <f t="shared" si="134"/>
        <v>0</v>
      </c>
      <c r="F225" s="19"/>
      <c r="G225" s="40">
        <f t="shared" si="124"/>
        <v>0</v>
      </c>
      <c r="H225" s="40">
        <f t="shared" si="125"/>
        <v>0</v>
      </c>
      <c r="I225" s="15">
        <v>423</v>
      </c>
      <c r="J225" s="16" t="s">
        <v>368</v>
      </c>
      <c r="K225" s="17">
        <f>K224</f>
        <v>0</v>
      </c>
      <c r="L225" s="17">
        <f t="shared" ref="L225:P225" si="135">L224</f>
        <v>0</v>
      </c>
      <c r="M225" s="17">
        <f t="shared" si="135"/>
        <v>0</v>
      </c>
      <c r="N225" s="17">
        <f t="shared" si="135"/>
        <v>0</v>
      </c>
      <c r="O225" s="17">
        <f t="shared" si="135"/>
        <v>0</v>
      </c>
      <c r="P225" s="17">
        <f t="shared" si="135"/>
        <v>0</v>
      </c>
    </row>
    <row r="226" spans="1:16" ht="13.9" customHeight="1" x14ac:dyDescent="0.25">
      <c r="A226" s="21">
        <v>424111</v>
      </c>
      <c r="B226" s="14" t="s">
        <v>119</v>
      </c>
      <c r="C226" s="12"/>
      <c r="D226" s="49"/>
      <c r="E226" s="12">
        <v>685</v>
      </c>
      <c r="G226" s="40">
        <f t="shared" si="124"/>
        <v>0</v>
      </c>
      <c r="H226" s="40">
        <f t="shared" si="125"/>
        <v>0</v>
      </c>
      <c r="I226" s="21">
        <v>424111</v>
      </c>
      <c r="J226" s="14" t="s">
        <v>119</v>
      </c>
      <c r="K226" s="17"/>
      <c r="L226" s="12"/>
      <c r="M226" s="12"/>
      <c r="N226" s="12"/>
      <c r="O226" s="17">
        <v>685</v>
      </c>
      <c r="P226" s="28">
        <f t="shared" si="119"/>
        <v>0</v>
      </c>
    </row>
    <row r="227" spans="1:16" x14ac:dyDescent="0.25">
      <c r="A227" s="15">
        <v>424</v>
      </c>
      <c r="B227" s="16" t="s">
        <v>118</v>
      </c>
      <c r="C227" s="17">
        <v>509.34</v>
      </c>
      <c r="D227" s="17">
        <v>1000</v>
      </c>
      <c r="E227" s="17">
        <f t="shared" ref="E227" si="136">SUM(E226)</f>
        <v>685</v>
      </c>
      <c r="F227" s="19"/>
      <c r="G227" s="41">
        <f t="shared" si="124"/>
        <v>134.4877684847057</v>
      </c>
      <c r="H227" s="41">
        <f t="shared" si="125"/>
        <v>68.5</v>
      </c>
      <c r="I227" s="15">
        <v>424</v>
      </c>
      <c r="J227" s="16" t="s">
        <v>118</v>
      </c>
      <c r="K227" s="17">
        <f>SUM(K226)</f>
        <v>0</v>
      </c>
      <c r="L227" s="17">
        <f t="shared" ref="L227:P227" si="137">SUM(L226)</f>
        <v>0</v>
      </c>
      <c r="M227" s="17">
        <f t="shared" si="137"/>
        <v>0</v>
      </c>
      <c r="N227" s="17">
        <f t="shared" si="137"/>
        <v>0</v>
      </c>
      <c r="O227" s="17">
        <f t="shared" si="137"/>
        <v>685</v>
      </c>
      <c r="P227" s="17">
        <f t="shared" si="137"/>
        <v>0</v>
      </c>
    </row>
    <row r="228" spans="1:16" s="22" customFormat="1" x14ac:dyDescent="0.25">
      <c r="A228" s="21">
        <v>451111</v>
      </c>
      <c r="B228" s="14" t="s">
        <v>371</v>
      </c>
      <c r="C228" s="12">
        <v>24523.88</v>
      </c>
      <c r="D228" s="12"/>
      <c r="E228" s="12"/>
      <c r="F228" s="11"/>
      <c r="G228" s="40">
        <f t="shared" si="124"/>
        <v>0</v>
      </c>
      <c r="H228" s="40">
        <f t="shared" si="125"/>
        <v>0</v>
      </c>
      <c r="I228" s="21">
        <v>451111</v>
      </c>
      <c r="J228" s="14" t="s">
        <v>371</v>
      </c>
      <c r="K228" s="12"/>
      <c r="L228" s="12"/>
      <c r="M228" s="12"/>
      <c r="N228" s="12"/>
      <c r="O228" s="12"/>
      <c r="P228" s="28">
        <f t="shared" si="119"/>
        <v>0</v>
      </c>
    </row>
    <row r="229" spans="1:16" x14ac:dyDescent="0.25">
      <c r="A229" s="15">
        <v>451</v>
      </c>
      <c r="B229" s="16" t="s">
        <v>371</v>
      </c>
      <c r="C229" s="17">
        <f>C228</f>
        <v>24523.88</v>
      </c>
      <c r="D229" s="17">
        <v>150000</v>
      </c>
      <c r="E229" s="17">
        <f t="shared" ref="E229" si="138">E228</f>
        <v>0</v>
      </c>
      <c r="F229" s="19"/>
      <c r="G229" s="41">
        <f t="shared" si="124"/>
        <v>0</v>
      </c>
      <c r="H229" s="41">
        <f t="shared" si="125"/>
        <v>0</v>
      </c>
      <c r="I229" s="15">
        <v>451</v>
      </c>
      <c r="J229" s="16" t="s">
        <v>371</v>
      </c>
      <c r="K229" s="17">
        <f>K228</f>
        <v>0</v>
      </c>
      <c r="L229" s="17">
        <f t="shared" ref="L229:P229" si="139">L228</f>
        <v>0</v>
      </c>
      <c r="M229" s="17">
        <f t="shared" si="139"/>
        <v>0</v>
      </c>
      <c r="N229" s="17">
        <f t="shared" si="139"/>
        <v>0</v>
      </c>
      <c r="O229" s="17">
        <f t="shared" si="139"/>
        <v>0</v>
      </c>
      <c r="P229" s="17">
        <f t="shared" si="139"/>
        <v>0</v>
      </c>
    </row>
    <row r="230" spans="1:16" x14ac:dyDescent="0.25">
      <c r="A230" s="15">
        <v>4</v>
      </c>
      <c r="B230" s="16" t="s">
        <v>116</v>
      </c>
      <c r="C230" s="17">
        <f>C223+C225+C227+C229</f>
        <v>123458.5</v>
      </c>
      <c r="D230" s="17">
        <f t="shared" ref="D230:E230" si="140">D223+D225+D227+D229</f>
        <v>195000</v>
      </c>
      <c r="E230" s="17">
        <f t="shared" si="140"/>
        <v>34636.159999999996</v>
      </c>
      <c r="F230" s="19"/>
      <c r="G230" s="41">
        <f t="shared" si="124"/>
        <v>28.054901039620599</v>
      </c>
      <c r="H230" s="41">
        <f t="shared" si="125"/>
        <v>17.762133333333331</v>
      </c>
      <c r="I230" s="15">
        <v>4</v>
      </c>
      <c r="J230" s="16" t="s">
        <v>116</v>
      </c>
      <c r="K230" s="17">
        <f>K223+K225+K227+K229</f>
        <v>0</v>
      </c>
      <c r="L230" s="17">
        <f t="shared" ref="L230:P230" si="141">L223+L225+L227+L229</f>
        <v>0</v>
      </c>
      <c r="M230" s="17">
        <f t="shared" si="141"/>
        <v>0</v>
      </c>
      <c r="N230" s="17">
        <f t="shared" si="141"/>
        <v>0</v>
      </c>
      <c r="O230" s="17">
        <f t="shared" si="141"/>
        <v>34636.159999999996</v>
      </c>
      <c r="P230" s="17">
        <f t="shared" si="141"/>
        <v>0</v>
      </c>
    </row>
    <row r="231" spans="1:16" x14ac:dyDescent="0.25">
      <c r="A231" s="15"/>
      <c r="B231" s="16" t="s">
        <v>115</v>
      </c>
      <c r="C231" s="17">
        <f>C207+C230</f>
        <v>1418438.6300000001</v>
      </c>
      <c r="D231" s="17">
        <f>D207+D230</f>
        <v>1786964</v>
      </c>
      <c r="E231" s="17">
        <f>E207+E230</f>
        <v>1424781.5900000003</v>
      </c>
      <c r="F231" s="19"/>
      <c r="G231" s="41">
        <f t="shared" si="124"/>
        <v>100.44717902247207</v>
      </c>
      <c r="H231" s="41">
        <f t="shared" si="125"/>
        <v>79.731969418522169</v>
      </c>
      <c r="I231" s="15"/>
      <c r="J231" s="16" t="s">
        <v>115</v>
      </c>
      <c r="K231" s="17">
        <f t="shared" ref="K231:P231" si="142">K207+K230</f>
        <v>1017572.17</v>
      </c>
      <c r="L231" s="17">
        <f t="shared" si="142"/>
        <v>223343.49000000002</v>
      </c>
      <c r="M231" s="17">
        <f t="shared" si="142"/>
        <v>119151.84000000001</v>
      </c>
      <c r="N231" s="17">
        <f t="shared" si="142"/>
        <v>13112.230000000001</v>
      </c>
      <c r="O231" s="17">
        <f t="shared" si="142"/>
        <v>51601.86</v>
      </c>
      <c r="P231" s="17">
        <f t="shared" si="142"/>
        <v>0</v>
      </c>
    </row>
    <row r="232" spans="1:16" x14ac:dyDescent="0.25">
      <c r="A232" s="320" t="str">
        <f>A1</f>
        <v>DOM UČENIKA SREDNJIH ŠKOLA BJELOVAR</v>
      </c>
      <c r="B232" s="320"/>
      <c r="C232" s="320"/>
      <c r="D232" s="320"/>
      <c r="I232" s="320" t="str">
        <f>A1</f>
        <v>DOM UČENIKA SREDNJIH ŠKOLA BJELOVAR</v>
      </c>
      <c r="J232" s="320"/>
      <c r="K232" s="320"/>
      <c r="L232" s="320"/>
      <c r="M232" s="7"/>
      <c r="N232" s="7"/>
      <c r="O232" s="7"/>
      <c r="P232" s="7"/>
    </row>
    <row r="233" spans="1:16" x14ac:dyDescent="0.25">
      <c r="A233" s="321" t="str">
        <f>A2</f>
        <v>BJELOVAR, POLJANA DR. FRANJE TUĐMANA 7</v>
      </c>
      <c r="B233" s="321"/>
      <c r="C233" s="321"/>
      <c r="D233" s="321"/>
      <c r="H233" s="27" t="s">
        <v>158</v>
      </c>
      <c r="I233" s="321" t="str">
        <f>A2</f>
        <v>BJELOVAR, POLJANA DR. FRANJE TUĐMANA 7</v>
      </c>
      <c r="J233" s="321"/>
      <c r="K233" s="321"/>
      <c r="L233" s="321"/>
      <c r="M233" s="7"/>
      <c r="N233" s="7"/>
      <c r="O233" s="7"/>
      <c r="P233" s="27" t="str">
        <f>H233</f>
        <v>str.8</v>
      </c>
    </row>
    <row r="234" spans="1:16" x14ac:dyDescent="0.25">
      <c r="A234" s="80"/>
      <c r="B234" s="80"/>
      <c r="C234" s="80"/>
      <c r="D234" s="80"/>
      <c r="H234" s="27"/>
      <c r="I234" s="80"/>
      <c r="J234" s="80"/>
      <c r="K234" s="80"/>
      <c r="L234" s="80"/>
      <c r="M234" s="7"/>
      <c r="N234" s="7"/>
      <c r="O234" s="7"/>
      <c r="P234" s="27"/>
    </row>
    <row r="235" spans="1:16" ht="15.75" x14ac:dyDescent="0.3">
      <c r="A235" s="79"/>
      <c r="B235" s="316" t="str">
        <f>B5</f>
        <v>IZVJEŠTAJ O IZVRŠENJU FINANCIJSKOG PLANA  I - XII 2025.</v>
      </c>
      <c r="C235" s="316"/>
      <c r="D235" s="316"/>
      <c r="E235" s="316"/>
      <c r="F235" s="316"/>
      <c r="G235" s="316"/>
      <c r="H235" s="316"/>
      <c r="I235" s="79"/>
      <c r="J235" s="316" t="str">
        <f>B5</f>
        <v>IZVJEŠTAJ O IZVRŠENJU FINANCIJSKOG PLANA  I - XII 2025.</v>
      </c>
      <c r="K235" s="316"/>
      <c r="L235" s="316"/>
      <c r="M235" s="316"/>
      <c r="N235" s="316"/>
      <c r="O235" s="316"/>
      <c r="P235" s="316"/>
    </row>
    <row r="236" spans="1:16" x14ac:dyDescent="0.25">
      <c r="I236" s="1"/>
      <c r="J236" s="3"/>
      <c r="K236" s="7"/>
      <c r="L236" s="7"/>
      <c r="M236" s="7"/>
      <c r="N236" s="7"/>
      <c r="O236" s="7"/>
      <c r="P236" s="7"/>
    </row>
    <row r="237" spans="1:16" ht="14.45" customHeight="1" x14ac:dyDescent="0.25">
      <c r="A237" s="4"/>
      <c r="B237" s="5"/>
      <c r="C237" s="33" t="str">
        <f t="shared" ref="C237:E238" si="143">C7</f>
        <v>IZVRŠENO</v>
      </c>
      <c r="D237" s="33" t="str">
        <f t="shared" si="143"/>
        <v>PLAN</v>
      </c>
      <c r="E237" s="33" t="str">
        <f t="shared" si="143"/>
        <v>IZVRŠENO</v>
      </c>
      <c r="F237" s="33"/>
      <c r="G237" s="33" t="str">
        <f>G7</f>
        <v>INDEKS</v>
      </c>
      <c r="H237" s="33" t="str">
        <f>H7</f>
        <v xml:space="preserve">INDEKS </v>
      </c>
      <c r="I237" s="4"/>
      <c r="J237" s="5"/>
      <c r="K237" s="317" t="s">
        <v>126</v>
      </c>
      <c r="L237" s="318"/>
      <c r="M237" s="317" t="s">
        <v>128</v>
      </c>
      <c r="N237" s="319"/>
      <c r="O237" s="319"/>
      <c r="P237" s="318"/>
    </row>
    <row r="238" spans="1:16" x14ac:dyDescent="0.25">
      <c r="A238" s="66" t="s">
        <v>5</v>
      </c>
      <c r="B238" s="66" t="s">
        <v>6</v>
      </c>
      <c r="C238" s="34" t="str">
        <f t="shared" si="143"/>
        <v>I - XII 2024.</v>
      </c>
      <c r="D238" s="34" t="str">
        <f t="shared" si="143"/>
        <v>2025.</v>
      </c>
      <c r="E238" s="34" t="str">
        <f t="shared" si="143"/>
        <v>I - XII 2025.</v>
      </c>
      <c r="F238" s="34"/>
      <c r="G238" s="34" t="str">
        <f>G8</f>
        <v>2025/2024.</v>
      </c>
      <c r="H238" s="34" t="str">
        <f>H8</f>
        <v>IZVR / PLAN</v>
      </c>
      <c r="I238" s="66" t="s">
        <v>5</v>
      </c>
      <c r="J238" s="66" t="s">
        <v>6</v>
      </c>
      <c r="K238" s="35" t="str">
        <f t="shared" ref="K238:P238" si="144">K8</f>
        <v>511 / DRŽ.PROR.</v>
      </c>
      <c r="L238" s="35" t="str">
        <f t="shared" si="144"/>
        <v>122 / DEC</v>
      </c>
      <c r="M238" s="35" t="str">
        <f t="shared" si="144"/>
        <v>45 / UPLATE ROD.</v>
      </c>
      <c r="N238" s="35" t="str">
        <f t="shared" si="144"/>
        <v>32 / VLASTITI</v>
      </c>
      <c r="O238" s="35" t="str">
        <f t="shared" si="144"/>
        <v>49 / VIŠAK</v>
      </c>
      <c r="P238" s="35" t="str">
        <f t="shared" si="144"/>
        <v>OSTALO</v>
      </c>
    </row>
    <row r="239" spans="1:16" x14ac:dyDescent="0.25">
      <c r="A239" s="21"/>
      <c r="B239" s="14"/>
      <c r="C239" s="12"/>
      <c r="D239" s="12"/>
      <c r="E239" s="12"/>
      <c r="G239" s="40"/>
      <c r="H239" s="40"/>
      <c r="I239" s="21"/>
      <c r="J239" s="14"/>
      <c r="K239" s="12"/>
      <c r="L239" s="12"/>
      <c r="M239" s="12"/>
      <c r="N239" s="12"/>
      <c r="O239" s="12"/>
      <c r="P239" s="12"/>
    </row>
    <row r="240" spans="1:16" x14ac:dyDescent="0.25">
      <c r="A240" s="21"/>
      <c r="B240" s="14"/>
      <c r="C240" s="12"/>
      <c r="D240" s="12"/>
      <c r="E240" s="12"/>
      <c r="G240" s="40"/>
      <c r="H240" s="40"/>
      <c r="I240" s="21"/>
      <c r="J240" s="14"/>
      <c r="K240" s="12"/>
      <c r="L240" s="12"/>
      <c r="M240" s="12"/>
      <c r="N240" s="12"/>
      <c r="O240" s="12"/>
      <c r="P240" s="12"/>
    </row>
    <row r="241" spans="1:16" x14ac:dyDescent="0.25">
      <c r="A241" s="21"/>
      <c r="B241" s="14"/>
      <c r="C241" s="12"/>
      <c r="D241" s="12"/>
      <c r="E241" s="12"/>
      <c r="G241" s="40"/>
      <c r="H241" s="40"/>
      <c r="I241" s="21"/>
      <c r="J241" s="14"/>
      <c r="K241" s="12"/>
      <c r="L241" s="12"/>
      <c r="M241" s="12"/>
      <c r="N241" s="12"/>
      <c r="O241" s="12"/>
      <c r="P241" s="12"/>
    </row>
    <row r="242" spans="1:16" x14ac:dyDescent="0.25">
      <c r="A242" s="15"/>
      <c r="B242" s="16" t="str">
        <f>B28</f>
        <v>P R I H O D I   UKUPNO</v>
      </c>
      <c r="C242" s="17">
        <f>C28</f>
        <v>1331688.97</v>
      </c>
      <c r="D242" s="53">
        <f>D28</f>
        <v>1786964</v>
      </c>
      <c r="E242" s="17">
        <f>E28</f>
        <v>1370587.37</v>
      </c>
      <c r="F242" s="19"/>
      <c r="G242" s="41">
        <f t="shared" si="124"/>
        <v>102.92098236722649</v>
      </c>
      <c r="H242" s="41">
        <f t="shared" si="125"/>
        <v>76.699215540995795</v>
      </c>
      <c r="I242" s="15"/>
      <c r="J242" s="16" t="str">
        <f>J28</f>
        <v>P R I H O D I   UKUPNO</v>
      </c>
      <c r="K242" s="17">
        <f>K28</f>
        <v>941043.73</v>
      </c>
      <c r="L242" s="17">
        <f t="shared" ref="L242:P242" si="145">L28</f>
        <v>222077.23</v>
      </c>
      <c r="M242" s="17">
        <f t="shared" si="145"/>
        <v>194354.18</v>
      </c>
      <c r="N242" s="17">
        <f t="shared" si="145"/>
        <v>13112.23</v>
      </c>
      <c r="O242" s="17">
        <f t="shared" si="145"/>
        <v>0</v>
      </c>
      <c r="P242" s="17">
        <f t="shared" si="145"/>
        <v>0</v>
      </c>
    </row>
    <row r="243" spans="1:16" s="2" customFormat="1" x14ac:dyDescent="0.25">
      <c r="A243" s="15"/>
      <c r="B243" s="16" t="str">
        <f>B231</f>
        <v>R A S H O D I    UKUPNO</v>
      </c>
      <c r="C243" s="17">
        <f>C231</f>
        <v>1418438.6300000001</v>
      </c>
      <c r="D243" s="53">
        <f>D231</f>
        <v>1786964</v>
      </c>
      <c r="E243" s="17">
        <f>E231</f>
        <v>1424781.5900000003</v>
      </c>
      <c r="F243" s="19"/>
      <c r="G243" s="41">
        <f t="shared" si="124"/>
        <v>100.44717902247207</v>
      </c>
      <c r="H243" s="41">
        <f t="shared" si="125"/>
        <v>79.731969418522169</v>
      </c>
      <c r="I243" s="15"/>
      <c r="J243" s="16" t="str">
        <f t="shared" ref="J243:P243" si="146">J231</f>
        <v>R A S H O D I    UKUPNO</v>
      </c>
      <c r="K243" s="17">
        <f t="shared" si="146"/>
        <v>1017572.17</v>
      </c>
      <c r="L243" s="17">
        <f t="shared" si="146"/>
        <v>223343.49000000002</v>
      </c>
      <c r="M243" s="17">
        <f t="shared" si="146"/>
        <v>119151.84000000001</v>
      </c>
      <c r="N243" s="17">
        <f t="shared" si="146"/>
        <v>13112.230000000001</v>
      </c>
      <c r="O243" s="17">
        <f t="shared" si="146"/>
        <v>51601.86</v>
      </c>
      <c r="P243" s="17">
        <f t="shared" si="146"/>
        <v>0</v>
      </c>
    </row>
    <row r="244" spans="1:16" s="2" customFormat="1" x14ac:dyDescent="0.25">
      <c r="A244" s="15"/>
      <c r="B244" s="16" t="s">
        <v>117</v>
      </c>
      <c r="C244" s="17">
        <f>C242-C243</f>
        <v>-86749.660000000149</v>
      </c>
      <c r="D244" s="17">
        <f>D242-D243</f>
        <v>0</v>
      </c>
      <c r="E244" s="17">
        <f>E242-E243</f>
        <v>-54194.220000000205</v>
      </c>
      <c r="F244" s="19"/>
      <c r="G244" s="41">
        <f t="shared" si="124"/>
        <v>62.471968189846635</v>
      </c>
      <c r="H244" s="41">
        <f t="shared" si="125"/>
        <v>0</v>
      </c>
      <c r="I244" s="15"/>
      <c r="J244" s="16" t="s">
        <v>117</v>
      </c>
      <c r="K244" s="17">
        <f t="shared" ref="K244:P244" si="147">K242-K243</f>
        <v>-76528.440000000061</v>
      </c>
      <c r="L244" s="17">
        <f t="shared" si="147"/>
        <v>-1266.2600000000093</v>
      </c>
      <c r="M244" s="17">
        <f t="shared" si="147"/>
        <v>75202.339999999982</v>
      </c>
      <c r="N244" s="17">
        <f t="shared" si="147"/>
        <v>0</v>
      </c>
      <c r="O244" s="17">
        <f t="shared" si="147"/>
        <v>-51601.86</v>
      </c>
      <c r="P244" s="17">
        <f t="shared" si="147"/>
        <v>0</v>
      </c>
    </row>
    <row r="245" spans="1:16" x14ac:dyDescent="0.25">
      <c r="A245" s="42"/>
      <c r="B245" s="5"/>
      <c r="C245" s="8"/>
      <c r="D245" s="8"/>
      <c r="E245" s="8"/>
      <c r="G245" s="40"/>
      <c r="H245" s="40"/>
      <c r="I245" s="42"/>
      <c r="J245" s="5"/>
      <c r="K245" s="26"/>
      <c r="L245" s="8"/>
      <c r="M245" s="26"/>
      <c r="N245" s="26"/>
      <c r="O245" s="26"/>
      <c r="P245" s="26"/>
    </row>
    <row r="246" spans="1:16" x14ac:dyDescent="0.25">
      <c r="A246" s="13"/>
      <c r="B246" s="14" t="s">
        <v>134</v>
      </c>
      <c r="C246" s="12">
        <v>348814.53</v>
      </c>
      <c r="D246" s="12"/>
      <c r="E246" s="12">
        <v>262064.87</v>
      </c>
      <c r="G246" s="40">
        <f t="shared" si="124"/>
        <v>75.130147244726302</v>
      </c>
      <c r="H246" s="40">
        <f t="shared" si="125"/>
        <v>0</v>
      </c>
      <c r="I246" s="43"/>
      <c r="J246" s="14" t="s">
        <v>134</v>
      </c>
      <c r="K246" s="222"/>
      <c r="L246" s="12">
        <v>-2240.71</v>
      </c>
      <c r="M246" s="222"/>
      <c r="N246" s="43"/>
      <c r="O246" s="231">
        <v>264305.58</v>
      </c>
      <c r="P246" s="44">
        <f>E246-SUM(K246:O246)</f>
        <v>0</v>
      </c>
    </row>
    <row r="247" spans="1:16" x14ac:dyDescent="0.25">
      <c r="A247" s="13"/>
      <c r="B247" s="14" t="s">
        <v>135</v>
      </c>
      <c r="C247" s="12">
        <f>C244+C246</f>
        <v>262064.86999999988</v>
      </c>
      <c r="D247" s="12">
        <f>D244+D246</f>
        <v>0</v>
      </c>
      <c r="E247" s="12">
        <f>E244+E246</f>
        <v>207870.64999999979</v>
      </c>
      <c r="G247" s="40">
        <f t="shared" si="124"/>
        <v>79.320303404267761</v>
      </c>
      <c r="H247" s="40">
        <f t="shared" si="125"/>
        <v>0</v>
      </c>
      <c r="I247" s="43"/>
      <c r="J247" s="14" t="s">
        <v>135</v>
      </c>
      <c r="K247" s="47">
        <f t="shared" ref="K247:P247" si="148">K244+K246</f>
        <v>-76528.440000000061</v>
      </c>
      <c r="L247" s="47">
        <f t="shared" si="148"/>
        <v>-3506.9700000000093</v>
      </c>
      <c r="M247" s="47">
        <f t="shared" si="148"/>
        <v>75202.339999999982</v>
      </c>
      <c r="N247" s="47">
        <f t="shared" si="148"/>
        <v>0</v>
      </c>
      <c r="O247" s="237">
        <f t="shared" si="148"/>
        <v>212703.72000000003</v>
      </c>
      <c r="P247" s="47">
        <f t="shared" si="148"/>
        <v>0</v>
      </c>
    </row>
    <row r="248" spans="1:16" x14ac:dyDescent="0.25">
      <c r="K248" s="89"/>
      <c r="L248" s="45"/>
      <c r="M248" s="45"/>
      <c r="N248" s="81"/>
      <c r="O248" s="45"/>
      <c r="P248" s="27"/>
    </row>
    <row r="249" spans="1:16" x14ac:dyDescent="0.25">
      <c r="K249" s="89"/>
      <c r="L249" s="45"/>
      <c r="M249" s="27"/>
      <c r="N249" s="89"/>
    </row>
    <row r="250" spans="1:16" x14ac:dyDescent="0.25">
      <c r="K250" s="242"/>
      <c r="L250" s="243"/>
      <c r="M250" s="45"/>
      <c r="N250" s="89"/>
      <c r="O250" s="217"/>
    </row>
    <row r="251" spans="1:16" s="3" customFormat="1" ht="12" x14ac:dyDescent="0.2">
      <c r="A251" s="217"/>
      <c r="B251" s="3" t="s">
        <v>402</v>
      </c>
      <c r="C251" s="7"/>
      <c r="D251" s="7"/>
      <c r="E251" s="7"/>
      <c r="F251" s="11"/>
      <c r="G251" s="37"/>
      <c r="H251" s="7"/>
      <c r="J251" s="3" t="str">
        <f>B251</f>
        <v>U Bjelovaru,  31.12.2025.</v>
      </c>
      <c r="K251" s="252" t="s">
        <v>404</v>
      </c>
      <c r="L251" s="242"/>
      <c r="M251" s="7"/>
    </row>
    <row r="252" spans="1:16" s="3" customFormat="1" ht="12" x14ac:dyDescent="0.2">
      <c r="A252" s="217"/>
      <c r="C252" s="7"/>
      <c r="D252" s="7"/>
      <c r="E252" s="7"/>
      <c r="F252" s="11"/>
      <c r="G252" s="37"/>
      <c r="H252" s="7"/>
      <c r="K252" s="252" t="s">
        <v>405</v>
      </c>
      <c r="L252" s="244"/>
      <c r="M252" s="11"/>
    </row>
    <row r="253" spans="1:16" s="3" customFormat="1" ht="12" x14ac:dyDescent="0.2">
      <c r="A253" s="217"/>
      <c r="C253" s="7"/>
      <c r="D253" s="7"/>
      <c r="E253" s="7"/>
      <c r="F253" s="11"/>
      <c r="G253" s="37"/>
      <c r="H253" s="7"/>
      <c r="K253" s="245"/>
      <c r="L253" s="246"/>
      <c r="M253" s="223"/>
    </row>
    <row r="254" spans="1:16" s="3" customFormat="1" ht="12" x14ac:dyDescent="0.2">
      <c r="A254" s="217"/>
      <c r="C254" s="7"/>
      <c r="D254" s="7"/>
      <c r="E254" s="7"/>
      <c r="F254" s="11"/>
      <c r="G254" s="37"/>
      <c r="H254" s="7"/>
      <c r="K254" s="247"/>
      <c r="L254" s="247"/>
      <c r="M254" s="7"/>
    </row>
    <row r="255" spans="1:16" s="3" customFormat="1" ht="12" x14ac:dyDescent="0.2">
      <c r="A255" s="217"/>
      <c r="C255" s="7"/>
      <c r="D255" s="7"/>
      <c r="E255" s="7"/>
      <c r="F255" s="11"/>
      <c r="G255" s="37"/>
      <c r="H255" s="7"/>
      <c r="K255" s="248"/>
      <c r="L255" s="248"/>
    </row>
    <row r="256" spans="1:16" s="3" customFormat="1" ht="12" x14ac:dyDescent="0.2">
      <c r="A256" s="217"/>
      <c r="C256" s="7"/>
      <c r="D256" s="7"/>
      <c r="E256" s="7"/>
      <c r="F256" s="11"/>
      <c r="G256" s="37"/>
      <c r="H256" s="7"/>
      <c r="K256" s="248"/>
      <c r="L256" s="248"/>
    </row>
    <row r="257" spans="1:16" s="3" customFormat="1" ht="12" x14ac:dyDescent="0.2">
      <c r="A257" s="217"/>
      <c r="C257" s="7"/>
      <c r="D257" s="7"/>
      <c r="E257" s="7"/>
      <c r="F257" s="11"/>
      <c r="G257" s="37"/>
      <c r="H257" s="7"/>
      <c r="K257" s="248"/>
      <c r="L257" s="248"/>
    </row>
    <row r="258" spans="1:16" s="3" customFormat="1" ht="12" x14ac:dyDescent="0.2">
      <c r="A258" s="217"/>
      <c r="C258" s="7"/>
      <c r="D258" s="7"/>
      <c r="E258" s="7"/>
      <c r="F258" s="11"/>
      <c r="G258" s="37"/>
      <c r="H258" s="7"/>
      <c r="K258" s="248"/>
      <c r="L258" s="248"/>
    </row>
    <row r="259" spans="1:16" s="3" customFormat="1" ht="12" x14ac:dyDescent="0.2">
      <c r="A259" s="217"/>
      <c r="C259" s="7"/>
      <c r="D259" s="7"/>
      <c r="E259" s="7"/>
      <c r="F259" s="11"/>
      <c r="G259" s="37"/>
      <c r="H259" s="7"/>
      <c r="K259" s="248"/>
      <c r="L259" s="248"/>
    </row>
    <row r="260" spans="1:16" x14ac:dyDescent="0.25">
      <c r="K260" s="249"/>
      <c r="L260" s="249"/>
    </row>
    <row r="261" spans="1:16" x14ac:dyDescent="0.25">
      <c r="K261" s="249"/>
      <c r="L261" s="249"/>
      <c r="O261" s="30"/>
      <c r="P261" s="30"/>
    </row>
    <row r="262" spans="1:16" x14ac:dyDescent="0.25">
      <c r="K262" s="248"/>
      <c r="L262" s="249"/>
      <c r="O262" s="30"/>
      <c r="P262" s="30"/>
    </row>
    <row r="263" spans="1:16" x14ac:dyDescent="0.25">
      <c r="K263" s="249"/>
      <c r="L263" s="249"/>
      <c r="O263" s="218"/>
      <c r="P263" s="30"/>
    </row>
    <row r="264" spans="1:16" x14ac:dyDescent="0.25">
      <c r="O264" s="218"/>
      <c r="P264" s="30"/>
    </row>
    <row r="265" spans="1:16" x14ac:dyDescent="0.25">
      <c r="O265" s="218"/>
      <c r="P265" s="30"/>
    </row>
    <row r="266" spans="1:16" x14ac:dyDescent="0.25">
      <c r="O266" s="218"/>
      <c r="P266" s="30"/>
    </row>
    <row r="267" spans="1:16" x14ac:dyDescent="0.25">
      <c r="O267" s="218"/>
      <c r="P267" s="30"/>
    </row>
    <row r="268" spans="1:16" x14ac:dyDescent="0.25">
      <c r="O268" s="218"/>
      <c r="P268" s="30"/>
    </row>
    <row r="269" spans="1:16" x14ac:dyDescent="0.25">
      <c r="O269" s="218"/>
      <c r="P269" s="30"/>
    </row>
    <row r="270" spans="1:16" x14ac:dyDescent="0.25">
      <c r="O270" s="218"/>
      <c r="P270" s="30"/>
    </row>
    <row r="271" spans="1:16" x14ac:dyDescent="0.25">
      <c r="O271" s="218"/>
      <c r="P271" s="30"/>
    </row>
    <row r="272" spans="1:16" x14ac:dyDescent="0.25">
      <c r="O272" s="30"/>
      <c r="P272" s="30"/>
    </row>
    <row r="273" spans="15:16" x14ac:dyDescent="0.25">
      <c r="O273" s="30"/>
      <c r="P273" s="30"/>
    </row>
    <row r="274" spans="15:16" x14ac:dyDescent="0.25">
      <c r="O274" s="31"/>
      <c r="P274" s="31"/>
    </row>
    <row r="275" spans="15:16" x14ac:dyDescent="0.25">
      <c r="O275" s="220"/>
      <c r="P275" s="220"/>
    </row>
  </sheetData>
  <mergeCells count="63">
    <mergeCell ref="A67:D67"/>
    <mergeCell ref="I67:L67"/>
    <mergeCell ref="K72:L72"/>
    <mergeCell ref="M72:P72"/>
    <mergeCell ref="A68:D68"/>
    <mergeCell ref="I68:L68"/>
    <mergeCell ref="B70:H70"/>
    <mergeCell ref="J70:P70"/>
    <mergeCell ref="K7:P7"/>
    <mergeCell ref="A34:D34"/>
    <mergeCell ref="I34:L34"/>
    <mergeCell ref="K39:L39"/>
    <mergeCell ref="M39:P39"/>
    <mergeCell ref="A35:D35"/>
    <mergeCell ref="I35:L35"/>
    <mergeCell ref="B37:H37"/>
    <mergeCell ref="J37:P37"/>
    <mergeCell ref="I1:L1"/>
    <mergeCell ref="I2:L2"/>
    <mergeCell ref="J5:P5"/>
    <mergeCell ref="A1:D1"/>
    <mergeCell ref="A2:D2"/>
    <mergeCell ref="B5:H5"/>
    <mergeCell ref="B103:H103"/>
    <mergeCell ref="J103:P103"/>
    <mergeCell ref="K105:L105"/>
    <mergeCell ref="M105:P105"/>
    <mergeCell ref="A100:D100"/>
    <mergeCell ref="I100:L100"/>
    <mergeCell ref="A101:D101"/>
    <mergeCell ref="I101:L101"/>
    <mergeCell ref="B136:H136"/>
    <mergeCell ref="J136:P136"/>
    <mergeCell ref="K138:L138"/>
    <mergeCell ref="M138:P138"/>
    <mergeCell ref="A133:D133"/>
    <mergeCell ref="I133:L133"/>
    <mergeCell ref="A134:D134"/>
    <mergeCell ref="I134:L134"/>
    <mergeCell ref="B169:H169"/>
    <mergeCell ref="J169:P169"/>
    <mergeCell ref="K171:L171"/>
    <mergeCell ref="M171:P171"/>
    <mergeCell ref="A166:D166"/>
    <mergeCell ref="I166:L166"/>
    <mergeCell ref="A167:D167"/>
    <mergeCell ref="I167:L167"/>
    <mergeCell ref="B202:H202"/>
    <mergeCell ref="J202:P202"/>
    <mergeCell ref="K204:L204"/>
    <mergeCell ref="M204:P204"/>
    <mergeCell ref="A199:D199"/>
    <mergeCell ref="I199:L199"/>
    <mergeCell ref="A200:D200"/>
    <mergeCell ref="I200:L200"/>
    <mergeCell ref="B235:H235"/>
    <mergeCell ref="J235:P235"/>
    <mergeCell ref="K237:L237"/>
    <mergeCell ref="M237:P237"/>
    <mergeCell ref="A232:D232"/>
    <mergeCell ref="I232:L232"/>
    <mergeCell ref="A233:D233"/>
    <mergeCell ref="I233:L233"/>
  </mergeCells>
  <pageMargins left="0.7" right="0.7" top="0.75" bottom="0.75" header="0.3" footer="0.3"/>
  <pageSetup paperSize="8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rashodi prema izvorima financ.</vt:lpstr>
      <vt:lpstr>rashodi prema funkc.klas.</vt:lpstr>
      <vt:lpstr>račun financiranja</vt:lpstr>
      <vt:lpstr>posebni dio</vt:lpstr>
      <vt:lpstr>ukupno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Računovodstvo 1</cp:lastModifiedBy>
  <cp:lastPrinted>2026-03-31T11:16:55Z</cp:lastPrinted>
  <dcterms:created xsi:type="dcterms:W3CDTF">2017-09-13T08:17:42Z</dcterms:created>
  <dcterms:modified xsi:type="dcterms:W3CDTF">2026-03-31T11:16:58Z</dcterms:modified>
</cp:coreProperties>
</file>